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1.xml" ContentType="application/vnd.openxmlformats-officedocument.drawing+xml"/>
  <Override PartName="/xl/charts/chart6.xml" ContentType="application/vnd.openxmlformats-officedocument.drawingml.chart+xml"/>
  <Override PartName="/xl/drawings/drawing2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" state="visible" r:id="rId4"/>
    <sheet sheetId="2" name="Dashboard" state="visible" r:id="rId5"/>
    <sheet sheetId="3" name="Trades" state="visible" r:id="rId6"/>
    <sheet sheetId="4" name="Daily" state="visible" r:id="rId7"/>
    <sheet sheetId="5" name="Breakdown" state="visible" r:id="rId8"/>
    <sheet sheetId="6" name="Prop accounts" state="visible" r:id="rId9"/>
    <sheet sheetId="7" name="Lists" state="visible" r:id="rId10"/>
  </sheets>
  <definedNames>
    <definedName name="TradeCount">MAX(1,COUNTIF(Trades!$U$5:$U$1004,"?*"))</definedName>
    <definedName name="CumSeries">OFFSET(Trades!$V$5,0,0,TradeCount,1)</definedName>
    <definedName name="DayCount">MAX(1,COUNT(Daily!$B$5:$B$404))</definedName>
    <definedName name="DailyDate">OFFSET(Daily!$B$5,0,0,DayCount,1)</definedName>
    <definedName name="DailyUp">OFFSET(Daily!$H$5,0,0,DayCount,1)</definedName>
    <definedName name="DailyDown">OFFSET(Daily!$I$5,0,0,DayCount,1)</definedName>
    <definedName name="SetupCount">MAX(1,COUNTA(Lists!$B$5:$B$12))</definedName>
    <definedName name="SetupNames">OFFSET(Breakdown!$A$5,0,0,SetupCount,1)</definedName>
    <definedName name="SetupUp">OFFSET(Breakdown!$G$5,0,0,SetupCount,1)</definedName>
    <definedName name="SetupDown">OFFSET(Breakdown!$H$5,0,0,SetupCount,1)</definedName>
  </definedNames>
  <calcPr calcId="171027" fullCalcOnLoad="1"/>
</workbook>
</file>

<file path=xl/sharedStrings.xml><?xml version="1.0" encoding="utf-8"?>
<sst xmlns="http://schemas.openxmlformats.org/spreadsheetml/2006/main" count="534" uniqueCount="160">
  <si>
    <t>Free trading journal template</t>
  </si>
  <si>
    <t>From parallaxchart.com. Free to use and change. The example trades are made up: delete them when you start.</t>
  </si>
  <si>
    <t>1. Lists: type your accounts and setups. Add any symbol you trade to Point values with its $ per point.</t>
  </si>
  <si>
    <t>2. Trades: one row per trade. Pick account, symbol, side, setup and session from the drop-downs.</t>
  </si>
  <si>
    <t>3. The grey columns work themselves out: $ per point (from the symbol), P&amp;L, risk, R, result, running total and drawdown.</t>
  </si>
  <si>
    <t>4. Dashboard, Daily and Breakdown update by themselves: totals, win rate, profit factor, best and worst day, and the charts.</t>
  </si>
  <si>
    <t>5. Prop accounts: one row per prop firm account with fees, resets and payouts, for your return on cost.</t>
  </si>
  <si>
    <t>6. To clear the examples: on Trades, select the white cells of rows 5 to 45 (Notes says "Example row") and press Delete. Keep the grey columns.</t>
  </si>
  <si>
    <t>Go to:</t>
  </si>
  <si>
    <t>Dashboard</t>
  </si>
  <si>
    <t>Trades</t>
  </si>
  <si>
    <t>Daily</t>
  </si>
  <si>
    <t>Breakdown</t>
  </si>
  <si>
    <t>Prop accounts</t>
  </si>
  <si>
    <t>Lists</t>
  </si>
  <si>
    <t>Want trades to arrive by themselves? Parallax Trading Journal imports every Sierra Chart trade as it closes.</t>
  </si>
  <si>
    <t>parallaxchart.com/journal</t>
  </si>
  <si>
    <t>Charts are made for Excel. In Google Sheets the tables and totals work; charts may need to be added again.</t>
  </si>
  <si>
    <t>Not trading advice. Example figures are made up.</t>
  </si>
  <si>
    <t>Trading journal</t>
  </si>
  <si>
    <t>Everything here updates as you add trades in the Trades sheet.</t>
  </si>
  <si>
    <t>How to use</t>
  </si>
  <si>
    <t>NET P&amp;L</t>
  </si>
  <si>
    <t>TRADES</t>
  </si>
  <si>
    <t>WIN RATE</t>
  </si>
  <si>
    <t>PROFIT FACTOR</t>
  </si>
  <si>
    <t>AVERAGE R</t>
  </si>
  <si>
    <t>MAX DRAWDOWN</t>
  </si>
  <si>
    <t>BEST DAY</t>
  </si>
  <si>
    <t>WORST DAY</t>
  </si>
  <si>
    <t>Example figures are made up. Not trading advice.</t>
  </si>
  <si>
    <t>&lt;&lt; Dashboard</t>
  </si>
  <si>
    <t>One row per trade. Type in the white columns; the grey ones work themselves out.</t>
  </si>
  <si>
    <t>Date</t>
  </si>
  <si>
    <t>Time</t>
  </si>
  <si>
    <t>Account</t>
  </si>
  <si>
    <t>Symbol</t>
  </si>
  <si>
    <t>Side</t>
  </si>
  <si>
    <t>Qty</t>
  </si>
  <si>
    <t>Entry</t>
  </si>
  <si>
    <t>Exit</t>
  </si>
  <si>
    <t>Stop</t>
  </si>
  <si>
    <t>Target</t>
  </si>
  <si>
    <t>Commission</t>
  </si>
  <si>
    <t>Setup</t>
  </si>
  <si>
    <t>Session</t>
  </si>
  <si>
    <t>Followed plan</t>
  </si>
  <si>
    <t>Mistake</t>
  </si>
  <si>
    <t>Notes</t>
  </si>
  <si>
    <t>$ per point</t>
  </si>
  <si>
    <t>P&amp;L</t>
  </si>
  <si>
    <t>Risk</t>
  </si>
  <si>
    <t>R</t>
  </si>
  <si>
    <t>Result</t>
  </si>
  <si>
    <t>Cum P&amp;L</t>
  </si>
  <si>
    <t>Peak</t>
  </si>
  <si>
    <t>Drawdown</t>
  </si>
  <si>
    <t>Day No</t>
  </si>
  <si>
    <t>Weekday</t>
  </si>
  <si>
    <t>Example Eval 50K</t>
  </si>
  <si>
    <t>MES</t>
  </si>
  <si>
    <t>Short</t>
  </si>
  <si>
    <t>Pullback</t>
  </si>
  <si>
    <t>Close</t>
  </si>
  <si>
    <t>Yes</t>
  </si>
  <si>
    <t>None</t>
  </si>
  <si>
    <t>Example row (made up)</t>
  </si>
  <si>
    <t>Trend continuation</t>
  </si>
  <si>
    <t>Moved stop</t>
  </si>
  <si>
    <t>MNQ</t>
  </si>
  <si>
    <t>Reversal</t>
  </si>
  <si>
    <t>Open</t>
  </si>
  <si>
    <t>Long</t>
  </si>
  <si>
    <t>Range break</t>
  </si>
  <si>
    <t>No</t>
  </si>
  <si>
    <t>Midday</t>
  </si>
  <si>
    <t>Early entry</t>
  </si>
  <si>
    <t>Chased</t>
  </si>
  <si>
    <t>Example Funded 50K</t>
  </si>
  <si>
    <t>Too big</t>
  </si>
  <si>
    <t>One row per trading day, filled in from the Trades sheet.</t>
  </si>
  <si>
    <t>Day</t>
  </si>
  <si>
    <t>Net P&amp;L</t>
  </si>
  <si>
    <t>Win rate</t>
  </si>
  <si>
    <t>Cumulative</t>
  </si>
  <si>
    <t>Up days</t>
  </si>
  <si>
    <t>Down days</t>
  </si>
  <si>
    <t>Your results grouped. Setups, sessions and accounts come from the Lists sheet.</t>
  </si>
  <si>
    <t>By setup</t>
  </si>
  <si>
    <t>Average R</t>
  </si>
  <si>
    <t>Profit factor</t>
  </si>
  <si>
    <t>Up</t>
  </si>
  <si>
    <t>Down</t>
  </si>
  <si>
    <t>R band</t>
  </si>
  <si>
    <t>-2R or less</t>
  </si>
  <si>
    <t>-2R to -1R</t>
  </si>
  <si>
    <t>-1R to 0</t>
  </si>
  <si>
    <t>0 to 1R</t>
  </si>
  <si>
    <t>1R to 2R</t>
  </si>
  <si>
    <t>2R to 3R</t>
  </si>
  <si>
    <t>3R or more</t>
  </si>
  <si>
    <t>By session</t>
  </si>
  <si>
    <t>Win</t>
  </si>
  <si>
    <t>Loss</t>
  </si>
  <si>
    <t>Even</t>
  </si>
  <si>
    <t>By weekday</t>
  </si>
  <si>
    <t>Mon</t>
  </si>
  <si>
    <t>Tue</t>
  </si>
  <si>
    <t>Wed</t>
  </si>
  <si>
    <t>Thu</t>
  </si>
  <si>
    <t>Fri</t>
  </si>
  <si>
    <t>By account</t>
  </si>
  <si>
    <t>One row per prop firm account. Return on cost = payouts / (fees + resets). The example rows are made up.</t>
  </si>
  <si>
    <t>Firm</t>
  </si>
  <si>
    <t>Type</t>
  </si>
  <si>
    <t>Started</t>
  </si>
  <si>
    <t>Status</t>
  </si>
  <si>
    <t>Fees</t>
  </si>
  <si>
    <t>Resets</t>
  </si>
  <si>
    <t>Payouts</t>
  </si>
  <si>
    <t>Net</t>
  </si>
  <si>
    <t>Return on cost</t>
  </si>
  <si>
    <t>All accounts</t>
  </si>
  <si>
    <t>$</t>
  </si>
  <si>
    <t>Firm A</t>
  </si>
  <si>
    <t>Evaluation</t>
  </si>
  <si>
    <t>Passed</t>
  </si>
  <si>
    <t>Costs (fees + resets)</t>
  </si>
  <si>
    <t>Funded</t>
  </si>
  <si>
    <t>Active</t>
  </si>
  <si>
    <t>Total</t>
  </si>
  <si>
    <t>Edit these: the drop-downs in Trades use them. Add any symbol you trade under Point values.</t>
  </si>
  <si>
    <t>Accounts</t>
  </si>
  <si>
    <t>Setups</t>
  </si>
  <si>
    <t>Sessions</t>
  </si>
  <si>
    <t>Mistakes</t>
  </si>
  <si>
    <t>Contract</t>
  </si>
  <si>
    <t>ES</t>
  </si>
  <si>
    <t>E-mini S&amp;P 500</t>
  </si>
  <si>
    <t>Micro E-mini S&amp;P 500</t>
  </si>
  <si>
    <t>NQ</t>
  </si>
  <si>
    <t>E-mini Nasdaq-100</t>
  </si>
  <si>
    <t>Micro E-mini Nasdaq-100</t>
  </si>
  <si>
    <t>YM</t>
  </si>
  <si>
    <t>E-mini Dow ($5)</t>
  </si>
  <si>
    <t>MYM</t>
  </si>
  <si>
    <t>Micro E-mini Dow</t>
  </si>
  <si>
    <t>RTY</t>
  </si>
  <si>
    <t>E-mini Russell 2000</t>
  </si>
  <si>
    <t>M2K</t>
  </si>
  <si>
    <t>Micro E-mini Russell 2000</t>
  </si>
  <si>
    <t>CL</t>
  </si>
  <si>
    <t>Crude Oil</t>
  </si>
  <si>
    <t>MCL</t>
  </si>
  <si>
    <t>Micro WTI Crude Oil</t>
  </si>
  <si>
    <t>GC</t>
  </si>
  <si>
    <t>Gold</t>
  </si>
  <si>
    <t>MGC</t>
  </si>
  <si>
    <t>Micro Gold</t>
  </si>
  <si>
    <t>Check the exchange contract page for anything not listed. Room for more symbols down to row 40.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</si>
</sst>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$#,##0.00;[Red]-$#,##0.00"/>
    <numFmt numFmtId="165" formatCode="0.0%"/>
    <numFmt numFmtId="166" formatCode="0.00&quot;R&quot;;-0.00&quot;R&quot;"/>
    <numFmt numFmtId="167" formatCode="yyyy-mm-dd"/>
    <numFmt numFmtId="168" formatCode="hh:mm"/>
    <numFmt numFmtId="169" formatCode="0.00&quot;R&quot;;[Red]-0.00&quot;R&quot;"/>
    <numFmt numFmtId="170" formatCode="$#,##0;[Red]-$#,##0"/>
    <numFmt numFmtId="171" formatCode="$#,##0"/>
  </numFmts>
  <fonts count="11" x14ac:knownFonts="1">
    <font>
      <color theme="1"/>
      <family val="2"/>
      <scheme val="minor"/>
      <sz val="11"/>
      <name val="Calibri"/>
    </font>
    <font>
      <b/>
      <sz val="22"/>
    </font>
    <font>
      <color rgb="FF6B6B6B"/>
    </font>
    <font>
      <b/>
    </font>
    <font>
      <u/>
      <color rgb="FF1D4ED8"/>
    </font>
    <font>
      <color rgb="FF8C8C8C"/>
      <sz val="9"/>
    </font>
    <font>
      <color rgb="FF6B6B6B"/>
      <sz val="9"/>
    </font>
    <font>
      <b/>
      <sz val="20"/>
    </font>
    <font>
      <b/>
      <sz val="18"/>
    </font>
    <font>
      <b/>
      <color rgb="FFFFFFFF"/>
    </font>
    <font>
      <i/>
      <color rgb="FF6B6B6B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6181C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/>
      <right style="thin">
        <color rgb="FFE5E5E5"/>
      </right>
      <top style="thin">
        <color rgb="FFE5E5E5"/>
      </top>
      <bottom/>
      <diagonal/>
    </border>
    <border>
      <left/>
      <right style="thin">
        <color rgb="FFE5E5E5"/>
      </right>
      <top/>
      <bottom style="thin">
        <color rgb="FFE5E5E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vertical="bottom" indent="1"/>
    </xf>
    <xf numFmtId="164" fontId="7" fillId="2" borderId="2" xfId="0" applyNumberFormat="1" applyFont="1" applyFill="1" applyBorder="1" applyAlignment="1">
      <alignment vertical="center" indent="1"/>
    </xf>
    <xf numFmtId="1" fontId="7" fillId="2" borderId="2" xfId="0" applyNumberFormat="1" applyFont="1" applyFill="1" applyBorder="1" applyAlignment="1">
      <alignment vertical="center" indent="1"/>
    </xf>
    <xf numFmtId="165" fontId="7" fillId="2" borderId="2" xfId="0" applyNumberFormat="1" applyFont="1" applyFill="1" applyBorder="1" applyAlignment="1">
      <alignment vertical="center" indent="1"/>
    </xf>
    <xf numFmtId="2" fontId="7" fillId="2" borderId="2" xfId="0" applyNumberFormat="1" applyFont="1" applyFill="1" applyBorder="1" applyAlignment="1">
      <alignment vertical="center" indent="1"/>
    </xf>
    <xf numFmtId="166" fontId="7" fillId="2" borderId="2" xfId="0" applyNumberFormat="1" applyFont="1" applyFill="1" applyBorder="1" applyAlignment="1">
      <alignment vertical="center" indent="1"/>
    </xf>
    <xf numFmtId="0" fontId="8" fillId="0" borderId="0" xfId="0" applyFont="1"/>
    <xf numFmtId="0" fontId="9" fillId="3" borderId="0" xfId="0" applyFont="1" applyFill="1" applyAlignment="1">
      <alignment vertical="center"/>
    </xf>
    <xf numFmtId="167" fontId="0" fillId="0" borderId="0" xfId="0" applyNumberFormat="1"/>
    <xf numFmtId="168" fontId="0" fillId="0" borderId="0" xfId="0" applyNumberFormat="1"/>
    <xf numFmtId="4" fontId="0" fillId="0" borderId="0" xfId="0" applyNumberFormat="1"/>
    <xf numFmtId="164" fontId="0" fillId="0" borderId="0" xfId="0" applyNumberFormat="1"/>
    <xf numFmtId="0" fontId="0" fillId="4" borderId="0" xfId="0" applyFill="1"/>
    <xf numFmtId="164" fontId="0" fillId="4" borderId="0" xfId="0" applyNumberFormat="1" applyFill="1"/>
    <xf numFmtId="169" fontId="0" fillId="4" borderId="0" xfId="0" applyNumberFormat="1" applyFill="1"/>
    <xf numFmtId="9" fontId="0" fillId="0" borderId="0" xfId="0" applyNumberFormat="1"/>
    <xf numFmtId="2" fontId="0" fillId="0" borderId="0" xfId="0" applyNumberFormat="1"/>
    <xf numFmtId="170" fontId="0" fillId="0" borderId="0" xfId="0" applyNumberFormat="1"/>
    <xf numFmtId="170" fontId="0" fillId="4" borderId="0" xfId="0" applyNumberFormat="1" applyFill="1"/>
    <xf numFmtId="9" fontId="0" fillId="4" borderId="0" xfId="0" applyNumberFormat="1" applyFill="1"/>
    <xf numFmtId="171" fontId="0" fillId="0" borderId="0" xfId="0" applyNumberFormat="1"/>
    <xf numFmtId="170" fontId="3" fillId="0" borderId="0" xfId="0" applyNumberFormat="1" applyFont="1"/>
    <xf numFmtId="9" fontId="3" fillId="0" borderId="0" xfId="0" applyNumberFormat="1" applyFont="1"/>
    <xf numFmtId="0" fontId="10" fillId="0" borderId="0" xfId="0" applyFont="1"/>
  </cellXfs>
  <cellStyles count="1">
    <cellStyle name="Normal" xfId="0" builtinId="0"/>
  </cellStyles>
  <dxfs count="20">
    <dxf>
      <font>
        <color rgb="FF15803D"/>
      </font>
    </dxf>
    <dxf>
      <font>
        <color rgb="FFDC2626"/>
      </font>
    </dxf>
    <dxf>
      <font>
        <color rgb="FF15803D"/>
      </font>
    </dxf>
    <dxf>
      <font>
        <color rgb="FFDC2626"/>
      </font>
    </dxf>
    <dxf>
      <font>
        <color rgb="FF15803D"/>
      </font>
    </dxf>
    <dxf>
      <font>
        <color rgb="FFDC2626"/>
      </font>
    </dxf>
    <dxf>
      <font>
        <color rgb="FF15803D"/>
      </font>
      <fill>
        <patternFill patternType="solid">
          <fgColor rgb="FFDCFCE7"/>
        </patternFill>
      </fill>
    </dxf>
    <dxf>
      <font>
        <color rgb="FFDC2626"/>
      </font>
      <fill>
        <patternFill patternType="solid">
          <fgColor rgb="FFFEE2E2"/>
        </patternFill>
      </fill>
    </dxf>
    <dxf>
      <font>
        <color rgb="FF15803D"/>
      </font>
    </dxf>
    <dxf>
      <font>
        <color rgb="FFDC2626"/>
      </font>
    </dxf>
    <dxf>
      <font>
        <color rgb="FF15803D"/>
      </font>
    </dxf>
    <dxf>
      <font>
        <color rgb="FFDC2626"/>
      </font>
    </dxf>
    <dxf>
      <font>
        <color rgb="FF15803D"/>
      </font>
    </dxf>
    <dxf>
      <font>
        <color rgb="FFDC2626"/>
      </font>
    </dxf>
    <dxf>
      <font>
        <color rgb="FF15803D"/>
      </font>
    </dxf>
    <dxf>
      <font>
        <color rgb="FFDC2626"/>
      </font>
    </dxf>
    <dxf>
      <font>
        <color rgb="FF15803D"/>
      </font>
    </dxf>
    <dxf>
      <font>
        <color rgb="FFDC2626"/>
      </font>
    </dxf>
    <dxf>
      <font>
        <color rgb="FF15803D"/>
      </font>
    </dxf>
    <dxf>
      <font>
        <color rgb="FFDC262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Balance curve (cumulative P&amp;L by trade)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Cumulative P&amp;L</c:v>
          </c:tx>
          <c:spPr>
            <a:ln w="28575" cap="rnd">
              <a:solidFill>
                <a:srgbClr val="22C55E"/>
              </a:solidFill>
              <a:round/>
            </a:ln>
          </c:spPr>
          <c:marker>
            <c:symbol val="none"/>
          </c:marker>
          <c:val>
            <c:numRef>
              <c:f>[0]!CumSeries</c:f>
            </c:numRef>
          </c:val>
          <c:smooth val="0"/>
        </c:ser>
        <c:marker val="1"/>
        <c:axId val="501"/>
        <c:axId val="502"/>
      </c:lineChart>
      <c:catAx>
        <c:axId val="501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low"/>
        <c:spPr>
          <a:ln>
            <a:solidFill>
              <a:srgbClr val="E5E5E5"/>
            </a:solidFill>
          </a:ln>
        </c:spPr>
        <c:crossAx val="502"/>
        <c:crosses val="autoZero"/>
        <c:auto val="1"/>
        <c:lblAlgn val="ctr"/>
        <c:lblOffset val="100"/>
        <c:noMultiLvlLbl val="0"/>
      </c:catAx>
      <c:valAx>
        <c:axId val="502"/>
        <c:scaling>
          <c:orientation val="minMax"/>
        </c:scaling>
        <c:delete val="0"/>
        <c:axPos val="l"/>
        <c:majorGridlines>
          <c:spPr>
            <a:ln>
              <a:solidFill>
                <a:srgbClr val="EEEEEE"/>
              </a:solidFill>
            </a:ln>
          </c:spPr>
        </c:majorGridlines>
        <c:numFmt formatCode="$#,##0" sourceLinked="0"/>
        <c:majorTickMark val="none"/>
        <c:minorTickMark val="none"/>
        <c:tickLblPos val="nextTo"/>
        <c:spPr>
          <a:ln>
            <a:noFill/>
          </a:ln>
        </c:spPr>
        <c:crossAx val="501"/>
        <c:crosses val="autoZero"/>
        <c:crossBetween val="between"/>
      </c:valAx>
    </c:plotArea>
    <c:plotVisOnly val="1"/>
    <c:dispBlanksAs val="gap"/>
  </c:chart>
  <c:spPr>
    <a:solidFill>
      <a:srgbClr val="FFFFFF"/>
    </a:solidFill>
    <a:ln>
      <a:solidFill>
        <a:srgbClr val="E5E5E5"/>
      </a:solidFill>
    </a:ln>
  </c:spPr>
  <c:txPr>
    <a:bodyPr/>
    <a:lstStyle/>
    <a:p>
      <a:pPr>
        <a:defRPr sz="900">
          <a:solidFill>
            <a:srgbClr val="595959"/>
          </a:solidFill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Daily P&amp;L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Up</c:v>
          </c:tx>
          <c:spPr>
            <a:solidFill>
              <a:srgbClr val="22C55E"/>
            </a:solidFill>
          </c:spPr>
          <c:invertIfNegative val="0"/>
          <c:cat>
            <c:numRef>
              <c:f>[0]!DailyDate</c:f>
            </c:numRef>
          </c:cat>
          <c:val>
            <c:numRef>
              <c:f>[0]!DailyUp</c:f>
            </c:numRef>
          </c:val>
        </c:ser>
        <c:ser>
          <c:idx val="1"/>
          <c:order val="1"/>
          <c:tx>
            <c:v>Down</c:v>
          </c:tx>
          <c:spPr>
            <a:solidFill>
              <a:srgbClr val="EF4444"/>
            </a:solidFill>
          </c:spPr>
          <c:invertIfNegative val="0"/>
          <c:cat>
            <c:numRef>
              <c:f>[0]!DailyDate</c:f>
            </c:numRef>
          </c:cat>
          <c:val>
            <c:numRef>
              <c:f>[0]!DailyDown</c:f>
            </c:numRef>
          </c:val>
        </c:ser>
        <c:gapWidth val="60"/>
        <c:overlap val="100"/>
        <c:axId val="501"/>
        <c:axId val="502"/>
      </c:barChart>
      <c:catAx>
        <c:axId val="501"/>
        <c:scaling>
          <c:orientation val="minMax"/>
        </c:scaling>
        <c:delete val="0"/>
        <c:axPos val="b"/>
        <c:numFmt formatCode="d mmm" sourceLinked="0"/>
        <c:majorTickMark val="none"/>
        <c:minorTickMark val="none"/>
        <c:tickLblPos val="low"/>
        <c:spPr>
          <a:ln>
            <a:solidFill>
              <a:srgbClr val="E5E5E5"/>
            </a:solidFill>
          </a:ln>
        </c:spPr>
        <c:crossAx val="502"/>
        <c:crosses val="autoZero"/>
        <c:auto val="0"/>
        <c:lblAlgn val="ctr"/>
        <c:lblOffset val="100"/>
        <c:noMultiLvlLbl val="0"/>
      </c:catAx>
      <c:valAx>
        <c:axId val="502"/>
        <c:scaling>
          <c:orientation val="minMax"/>
        </c:scaling>
        <c:delete val="0"/>
        <c:axPos val="l"/>
        <c:majorGridlines>
          <c:spPr>
            <a:ln>
              <a:solidFill>
                <a:srgbClr val="EEEEEE"/>
              </a:solidFill>
            </a:ln>
          </c:spPr>
        </c:majorGridlines>
        <c:numFmt formatCode="$#,##0" sourceLinked="0"/>
        <c:majorTickMark val="none"/>
        <c:minorTickMark val="none"/>
        <c:tickLblPos val="nextTo"/>
        <c:spPr>
          <a:ln>
            <a:noFill/>
          </a:ln>
        </c:spPr>
        <c:crossAx val="501"/>
        <c:crosses val="autoZero"/>
        <c:crossBetween val="between"/>
      </c:valAx>
    </c:plotArea>
    <c:plotVisOnly val="1"/>
    <c:dispBlanksAs val="gap"/>
  </c:chart>
  <c:spPr>
    <a:solidFill>
      <a:srgbClr val="FFFFFF"/>
    </a:solidFill>
    <a:ln>
      <a:solidFill>
        <a:srgbClr val="E5E5E5"/>
      </a:solidFill>
    </a:ln>
  </c:spPr>
  <c:txPr>
    <a:bodyPr/>
    <a:lstStyle/>
    <a:p>
      <a:pPr>
        <a:defRPr sz="900">
          <a:solidFill>
            <a:srgbClr val="595959"/>
          </a:solidFill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Net P&amp;L by setup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Up</c:v>
          </c:tx>
          <c:spPr>
            <a:solidFill>
              <a:srgbClr val="22C55E"/>
            </a:solidFill>
          </c:spPr>
          <c:invertIfNegative val="0"/>
          <c:cat>
            <c:strRef>
              <c:f>[0]!SetupNames</c:f>
            </c:strRef>
          </c:cat>
          <c:val>
            <c:numRef>
              <c:f>[0]!SetupUp</c:f>
            </c:numRef>
          </c:val>
        </c:ser>
        <c:ser>
          <c:idx val="1"/>
          <c:order val="1"/>
          <c:tx>
            <c:v>Down</c:v>
          </c:tx>
          <c:spPr>
            <a:solidFill>
              <a:srgbClr val="EF4444"/>
            </a:solidFill>
          </c:spPr>
          <c:invertIfNegative val="0"/>
          <c:cat>
            <c:strRef>
              <c:f>[0]!SetupNames</c:f>
            </c:strRef>
          </c:cat>
          <c:val>
            <c:numRef>
              <c:f>[0]!SetupDown</c:f>
            </c:numRef>
          </c:val>
        </c:ser>
        <c:gapWidth val="60"/>
        <c:overlap val="100"/>
        <c:axId val="501"/>
        <c:axId val="502"/>
      </c:barChart>
      <c:catAx>
        <c:axId val="501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low"/>
        <c:spPr>
          <a:ln>
            <a:solidFill>
              <a:srgbClr val="E5E5E5"/>
            </a:solidFill>
          </a:ln>
        </c:spPr>
        <c:crossAx val="502"/>
        <c:crosses val="autoZero"/>
        <c:auto val="1"/>
        <c:lblAlgn val="ctr"/>
        <c:lblOffset val="100"/>
        <c:noMultiLvlLbl val="0"/>
      </c:catAx>
      <c:valAx>
        <c:axId val="502"/>
        <c:scaling>
          <c:orientation val="minMax"/>
        </c:scaling>
        <c:delete val="0"/>
        <c:axPos val="b"/>
        <c:majorGridlines>
          <c:spPr>
            <a:ln>
              <a:solidFill>
                <a:srgbClr val="EEEEEE"/>
              </a:solidFill>
            </a:ln>
          </c:spPr>
        </c:majorGridlines>
        <c:numFmt formatCode="$#,##0" sourceLinked="0"/>
        <c:majorTickMark val="none"/>
        <c:minorTickMark val="none"/>
        <c:tickLblPos val="nextTo"/>
        <c:spPr>
          <a:ln>
            <a:noFill/>
          </a:ln>
        </c:spPr>
        <c:crossAx val="501"/>
        <c:crosses val="autoZero"/>
        <c:crossBetween val="between"/>
      </c:valAx>
    </c:plotArea>
    <c:plotVisOnly val="0"/>
    <c:dispBlanksAs val="gap"/>
  </c:chart>
  <c:spPr>
    <a:solidFill>
      <a:srgbClr val="FFFFFF"/>
    </a:solidFill>
    <a:ln>
      <a:solidFill>
        <a:srgbClr val="E5E5E5"/>
      </a:solidFill>
    </a:ln>
  </c:spPr>
  <c:txPr>
    <a:bodyPr/>
    <a:lstStyle/>
    <a:p>
      <a:pPr>
        <a:defRPr sz="900">
          <a:solidFill>
            <a:srgbClr val="595959"/>
          </a:solidFill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Wins and losses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Trades</c:v>
          </c:tx>
          <c:dPt>
            <c:idx val="0"/>
            <c:bubble3D val="0"/>
            <c:spPr>
              <a:solidFill>
                <a:srgbClr val="22C55E"/>
              </a:solidFill>
              <a:ln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EF4444"/>
              </a:solidFill>
              <a:ln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BFBFBF"/>
              </a:solidFill>
              <a:ln>
                <a:solidFill>
                  <a:srgbClr val="FFFFFF"/>
                </a:solidFill>
              </a:ln>
            </c:spPr>
          </c:dPt>
          <c:dLbls>
            <c:spPr>
              <a:noFill/>
              <a:ln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Breakdown!$J$15:$J$17</c:f>
            </c:strRef>
          </c:cat>
          <c:val>
            <c:numRef>
              <c:f>Breakdown!$K$15:$K$17</c:f>
            </c:numRef>
          </c:val>
        </c:ser>
        <c:firstSliceAng val="0"/>
        <c:holeSize val="55"/>
      </c:doughnutChart>
    </c:plotArea>
    <c:legend>
      <c:legendPos val="b"/>
      <c:overlay val="0"/>
    </c:legend>
    <c:plotVisOnly val="1"/>
    <c:dispBlanksAs val="gap"/>
  </c:chart>
  <c:spPr>
    <a:solidFill>
      <a:srgbClr val="FFFFFF"/>
    </a:solidFill>
    <a:ln>
      <a:solidFill>
        <a:srgbClr val="E5E5E5"/>
      </a:solidFill>
    </a:ln>
  </c:spPr>
  <c:txPr>
    <a:bodyPr/>
    <a:lstStyle/>
    <a:p>
      <a:pPr>
        <a:defRPr sz="900">
          <a:solidFill>
            <a:srgbClr val="595959"/>
          </a:solidFill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Trades by 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Trades</c:v>
          </c:tx>
          <c:spPr>
            <a:solidFill>
              <a:srgbClr val="3B82F6"/>
            </a:solidFill>
          </c:spPr>
          <c:invertIfNegative val="0"/>
          <c:cat>
            <c:strRef>
              <c:f>Breakdown!$J$5:$J$11</c:f>
            </c:strRef>
          </c:cat>
          <c:val>
            <c:numRef>
              <c:f>Breakdown!$K$5:$K$11</c:f>
            </c:numRef>
          </c:val>
        </c:ser>
        <c:gapWidth val="40"/>
        <c:axId val="501"/>
        <c:axId val="502"/>
      </c:barChart>
      <c:catAx>
        <c:axId val="5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>
            <a:solidFill>
              <a:srgbClr val="E5E5E5"/>
            </a:solidFill>
          </a:ln>
        </c:spPr>
        <c:crossAx val="502"/>
        <c:crosses val="autoZero"/>
        <c:auto val="1"/>
        <c:lblAlgn val="ctr"/>
        <c:lblOffset val="100"/>
        <c:noMultiLvlLbl val="0"/>
      </c:catAx>
      <c:valAx>
        <c:axId val="502"/>
        <c:scaling>
          <c:orientation val="minMax"/>
        </c:scaling>
        <c:delete val="0"/>
        <c:axPos val="l"/>
        <c:majorGridlines>
          <c:spPr>
            <a:ln>
              <a:solidFill>
                <a:srgbClr val="EEEEEE"/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crossAx val="501"/>
        <c:crosses val="autoZero"/>
        <c:crossBetween val="between"/>
      </c:valAx>
    </c:plotArea>
    <c:plotVisOnly val="1"/>
    <c:dispBlanksAs val="gap"/>
  </c:chart>
  <c:spPr>
    <a:solidFill>
      <a:srgbClr val="FFFFFF"/>
    </a:solidFill>
    <a:ln>
      <a:solidFill>
        <a:srgbClr val="E5E5E5"/>
      </a:solidFill>
    </a:ln>
  </c:spPr>
  <c:txPr>
    <a:bodyPr/>
    <a:lstStyle/>
    <a:p>
      <a:pPr>
        <a:defRPr sz="900">
          <a:solidFill>
            <a:srgbClr val="595959"/>
          </a:solidFill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Costs and payouts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All accounts</c:v>
          </c:tx>
          <c:spPr>
            <a:solidFill>
              <a:srgbClr val="22C55E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EF4444"/>
              </a:solidFill>
            </c:spPr>
          </c:dPt>
          <c:dPt>
            <c:idx val="1"/>
            <c:invertIfNegative val="0"/>
            <c:bubble3D val="0"/>
            <c:spPr>
              <a:solidFill>
                <a:srgbClr val="22C55E"/>
              </a:solidFill>
            </c:spPr>
          </c:dPt>
          <c:cat>
            <c:strRef>
              <c:f>'Prop accounts'!$L$5:$L$6</c:f>
            </c:strRef>
          </c:cat>
          <c:val>
            <c:numRef>
              <c:f>'Prop accounts'!$M$5:$M$6</c:f>
            </c:numRef>
          </c:val>
        </c:ser>
        <c:gapWidth val="80"/>
        <c:axId val="501"/>
        <c:axId val="502"/>
      </c:barChart>
      <c:catAx>
        <c:axId val="5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>
            <a:solidFill>
              <a:srgbClr val="E5E5E5"/>
            </a:solidFill>
          </a:ln>
        </c:spPr>
        <c:crossAx val="502"/>
        <c:crosses val="autoZero"/>
        <c:auto val="1"/>
        <c:lblAlgn val="ctr"/>
        <c:lblOffset val="100"/>
        <c:noMultiLvlLbl val="0"/>
      </c:catAx>
      <c:valAx>
        <c:axId val="502"/>
        <c:scaling>
          <c:orientation val="minMax"/>
        </c:scaling>
        <c:delete val="0"/>
        <c:axPos val="l"/>
        <c:majorGridlines>
          <c:spPr>
            <a:ln>
              <a:solidFill>
                <a:srgbClr val="EEEEEE"/>
              </a:solidFill>
            </a:ln>
          </c:spPr>
        </c:majorGridlines>
        <c:numFmt formatCode="$#,##0" sourceLinked="0"/>
        <c:majorTickMark val="none"/>
        <c:minorTickMark val="none"/>
        <c:tickLblPos val="nextTo"/>
        <c:spPr>
          <a:ln>
            <a:noFill/>
          </a:ln>
        </c:spPr>
        <c:crossAx val="501"/>
        <c:crosses val="autoZero"/>
        <c:crossBetween val="between"/>
      </c:valAx>
    </c:plotArea>
    <c:plotVisOnly val="1"/>
    <c:dispBlanksAs val="gap"/>
  </c:chart>
  <c:spPr>
    <a:solidFill>
      <a:srgbClr val="FFFFFF"/>
    </a:solidFill>
    <a:ln>
      <a:solidFill>
        <a:srgbClr val="E5E5E5"/>
      </a:solidFill>
    </a:ln>
  </c:spPr>
  <c:txPr>
    <a:bodyPr/>
    <a:lstStyle/>
    <a:p>
      <a:pPr>
        <a:defRPr sz="900">
          <a:solidFill>
            <a:srgbClr val="595959"/>
          </a:solidFill>
        </a:defRPr>
      </a:pPr>
      <a:endParaRPr lang="en-US"/>
    </a:p>
  </c:tx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9</xdr:col>
      <xdr:colOff>0</xdr:colOff>
      <xdr:row>27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11</xdr:row>
      <xdr:rowOff>0</xdr:rowOff>
    </xdr:from>
    <xdr:to>
      <xdr:col>17</xdr:col>
      <xdr:colOff>0</xdr:colOff>
      <xdr:row>27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27</xdr:row>
      <xdr:rowOff>0</xdr:rowOff>
    </xdr:from>
    <xdr:to>
      <xdr:col>7</xdr:col>
      <xdr:colOff>0</xdr:colOff>
      <xdr:row>42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7</xdr:col>
      <xdr:colOff>0</xdr:colOff>
      <xdr:row>27</xdr:row>
      <xdr:rowOff>0</xdr:rowOff>
    </xdr:from>
    <xdr:to>
      <xdr:col>12</xdr:col>
      <xdr:colOff>0</xdr:colOff>
      <xdr:row>42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12</xdr:col>
      <xdr:colOff>0</xdr:colOff>
      <xdr:row>27</xdr:row>
      <xdr:rowOff>0</xdr:rowOff>
    </xdr:from>
    <xdr:to>
      <xdr:col>17</xdr:col>
      <xdr:colOff>0</xdr:colOff>
      <xdr:row>42</xdr:row>
      <xdr:rowOff>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8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Dashboard&apos;!A1" TargetMode="External"/><Relationship Id="rId2" Type="http://schemas.openxmlformats.org/officeDocument/2006/relationships/hyperlink" Target="#&apos;Trades&apos;!A5" TargetMode="External"/><Relationship Id="rId3" Type="http://schemas.openxmlformats.org/officeDocument/2006/relationships/hyperlink" Target="#&apos;Daily&apos;!A5" TargetMode="External"/><Relationship Id="rId4" Type="http://schemas.openxmlformats.org/officeDocument/2006/relationships/hyperlink" Target="#&apos;Breakdown&apos;!A4" TargetMode="External"/><Relationship Id="rId5" Type="http://schemas.openxmlformats.org/officeDocument/2006/relationships/hyperlink" Target="#&apos;Prop accounts&apos;!A4" TargetMode="External"/><Relationship Id="rId6" Type="http://schemas.openxmlformats.org/officeDocument/2006/relationships/hyperlink" Target="#&apos;Lists&apos;!A4" TargetMode="External"/><Relationship Id="rId7" Type="http://schemas.openxmlformats.org/officeDocument/2006/relationships/hyperlink" Target="https://parallaxchart.com/journal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#&apos;Trades&apos;!A5" TargetMode="External"/><Relationship Id="rId2" Type="http://schemas.openxmlformats.org/officeDocument/2006/relationships/hyperlink" Target="#&apos;Daily&apos;!A5" TargetMode="External"/><Relationship Id="rId3" Type="http://schemas.openxmlformats.org/officeDocument/2006/relationships/hyperlink" Target="#&apos;Breakdown&apos;!A4" TargetMode="External"/><Relationship Id="rId4" Type="http://schemas.openxmlformats.org/officeDocument/2006/relationships/hyperlink" Target="#&apos;Prop accounts&apos;!A4" TargetMode="External"/><Relationship Id="rId5" Type="http://schemas.openxmlformats.org/officeDocument/2006/relationships/hyperlink" Target="#&apos;Lists&apos;!A4" TargetMode="External"/><Relationship Id="rId6" Type="http://schemas.openxmlformats.org/officeDocument/2006/relationships/hyperlink" Target="#&apos;Start&apos;!A1" TargetMode="External"/><Relationship Id="rIdDrawing1" Type="http://schemas.openxmlformats.org/officeDocument/2006/relationships/drawing" Target="../drawings/drawing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#&apos;Dashboard&apos;!A1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#&apos;Dashboard&apos;!A1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#&apos;Dashboard&apos;!A1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#&apos;Dashboard&apos;!A1" TargetMode="External"/><Relationship Id="rIdDrawing1" Type="http://schemas.openxmlformats.org/officeDocument/2006/relationships/drawing" Target="../drawings/drawing2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#&apos;Dashboard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2C55E"/>
  </sheetPr>
  <dimension ref="B2:B24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112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2" x14ac:dyDescent="0.25">
      <c r="B5" s="3" t="s">
        <v>2</v>
      </c>
    </row>
    <row r="6" spans="2:2" x14ac:dyDescent="0.25">
      <c r="B6" s="3" t="s">
        <v>3</v>
      </c>
    </row>
    <row r="7" spans="2:2" x14ac:dyDescent="0.25">
      <c r="B7" s="3" t="s">
        <v>4</v>
      </c>
    </row>
    <row r="8" spans="2:2" x14ac:dyDescent="0.25">
      <c r="B8" s="3" t="s">
        <v>5</v>
      </c>
    </row>
    <row r="9" spans="2:2" x14ac:dyDescent="0.25">
      <c r="B9" s="3" t="s">
        <v>6</v>
      </c>
    </row>
    <row r="10" spans="2:2" x14ac:dyDescent="0.25">
      <c r="B10" s="3" t="s">
        <v>7</v>
      </c>
    </row>
    <row r="12" spans="2:2" x14ac:dyDescent="0.25">
      <c r="B12" s="4" t="s">
        <v>8</v>
      </c>
    </row>
    <row r="13" spans="2:2" x14ac:dyDescent="0.25">
      <c r="B13" s="5" t="s">
        <v>9</v>
      </c>
    </row>
    <row r="14" spans="2:2" x14ac:dyDescent="0.25">
      <c r="B14" s="5" t="s">
        <v>10</v>
      </c>
    </row>
    <row r="15" spans="2:2" x14ac:dyDescent="0.25">
      <c r="B15" s="5" t="s">
        <v>11</v>
      </c>
    </row>
    <row r="16" spans="2:2" x14ac:dyDescent="0.25">
      <c r="B16" s="5" t="s">
        <v>12</v>
      </c>
    </row>
    <row r="17" spans="2:2" x14ac:dyDescent="0.25">
      <c r="B17" s="5" t="s">
        <v>13</v>
      </c>
    </row>
    <row r="18" spans="2:2" x14ac:dyDescent="0.25">
      <c r="B18" s="5" t="s">
        <v>14</v>
      </c>
    </row>
    <row r="20" spans="2:2" x14ac:dyDescent="0.25">
      <c r="B20" t="s">
        <v>15</v>
      </c>
    </row>
    <row r="21" spans="2:2" x14ac:dyDescent="0.25">
      <c r="B21" s="5" t="s">
        <v>16</v>
      </c>
    </row>
    <row r="23" spans="2:2" x14ac:dyDescent="0.25">
      <c r="B23" s="6" t="s">
        <v>17</v>
      </c>
    </row>
    <row r="24" spans="2:2" x14ac:dyDescent="0.25">
      <c r="B24" s="6" t="s">
        <v>18</v>
      </c>
    </row>
  </sheetData>
  <hyperlinks>
    <hyperlink ref="B13" location="'Dashboard'!A1"/>
    <hyperlink ref="B14" location="'Trades'!A5"/>
    <hyperlink ref="B15" location="'Daily'!A5"/>
    <hyperlink ref="B16" location="'Breakdown'!A4"/>
    <hyperlink ref="B17" location="'Prop accounts'!A4"/>
    <hyperlink ref="B18" location="'Lists'!A4"/>
    <hyperlink ref="B21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2C55E"/>
  </sheetPr>
  <dimension ref="B1:P44"/>
  <sheetViews>
    <sheetView workbookViewId="0" showGridLines="0"/>
  </sheetViews>
  <sheetFormatPr defaultRowHeight="15" outlineLevelRow="0" outlineLevelCol="0" x14ac:dyDescent="55"/>
  <cols>
    <col min="1" max="1" width="2" customWidth="1"/>
    <col min="2" max="17" width="10.5" customWidth="1"/>
  </cols>
  <sheetData>
    <row r="1" spans="2:2" x14ac:dyDescent="0.25">
      <c r="B1" s="1" t="s">
        <v>19</v>
      </c>
    </row>
    <row r="2" spans="2:16" x14ac:dyDescent="0.25">
      <c r="B2" s="2" t="s">
        <v>20</v>
      </c>
      <c r="J2" s="5" t="s">
        <v>10</v>
      </c>
      <c r="K2" s="5" t="s">
        <v>11</v>
      </c>
      <c r="L2" s="5" t="s">
        <v>12</v>
      </c>
      <c r="M2" s="5" t="s">
        <v>13</v>
      </c>
      <c r="O2" s="5" t="s">
        <v>14</v>
      </c>
      <c r="P2" s="5" t="s">
        <v>21</v>
      </c>
    </row>
    <row r="4" spans="2:16" x14ac:dyDescent="0.25">
      <c r="B4" s="7" t="s">
        <v>22</v>
      </c>
      <c r="C4" s="7"/>
      <c r="D4" s="7"/>
      <c r="F4" s="7" t="s">
        <v>23</v>
      </c>
      <c r="G4" s="7"/>
      <c r="H4" s="7"/>
      <c r="J4" s="7" t="s">
        <v>24</v>
      </c>
      <c r="K4" s="7"/>
      <c r="L4" s="7"/>
      <c r="N4" s="7" t="s">
        <v>25</v>
      </c>
      <c r="O4" s="7"/>
      <c r="P4" s="7"/>
    </row>
    <row r="5" spans="2:16" x14ac:dyDescent="0.25">
      <c r="B5" s="8">
        <f>SUM(Trades!$R$5:$R$1004)</f>
      </c>
      <c r="C5" s="8"/>
      <c r="D5" s="8"/>
      <c r="F5" s="9">
        <f>COUNTIF(Trades!$U$5:$U$1004,"?*")</f>
      </c>
      <c r="G5" s="9"/>
      <c r="H5" s="9"/>
      <c r="J5" s="10">
        <f>IFERROR(COUNTIF(Trades!$U$5:$U$1004,"Win")/COUNTIF(Trades!$U$5:$U$1004,"?*"),0)</f>
      </c>
      <c r="K5" s="10"/>
      <c r="L5" s="10"/>
      <c r="N5" s="11">
        <f>IFERROR(SUMIF(Trades!$R$5:$R$1004,"&gt;0")/-SUMIF(Trades!$R$5:$R$1004,"&lt;0"),0)</f>
      </c>
      <c r="O5" s="11"/>
      <c r="P5" s="11"/>
    </row>
    <row r="6" spans="2:16" x14ac:dyDescent="0.25">
      <c r="B6" s="8"/>
      <c r="C6" s="8"/>
      <c r="D6" s="8"/>
      <c r="F6" s="9"/>
      <c r="G6" s="9"/>
      <c r="H6" s="9"/>
      <c r="J6" s="10"/>
      <c r="K6" s="10"/>
      <c r="L6" s="10"/>
      <c r="N6" s="11"/>
      <c r="O6" s="11"/>
      <c r="P6" s="11"/>
    </row>
    <row r="8" spans="2:16" x14ac:dyDescent="0.25">
      <c r="B8" s="7" t="s">
        <v>26</v>
      </c>
      <c r="C8" s="7"/>
      <c r="D8" s="7"/>
      <c r="F8" s="7" t="s">
        <v>27</v>
      </c>
      <c r="G8" s="7"/>
      <c r="H8" s="7"/>
      <c r="J8" s="7" t="s">
        <v>28</v>
      </c>
      <c r="K8" s="7"/>
      <c r="L8" s="7"/>
      <c r="N8" s="7" t="s">
        <v>29</v>
      </c>
      <c r="O8" s="7"/>
      <c r="P8" s="7"/>
    </row>
    <row r="9" spans="2:16" x14ac:dyDescent="0.25">
      <c r="B9" s="12">
        <f>IFERROR(AVERAGE(Trades!$T$5:$T$1004),0)</f>
      </c>
      <c r="C9" s="12"/>
      <c r="D9" s="12"/>
      <c r="F9" s="8">
        <f>MIN(0,MIN(Trades!$X$5:$X$1004))</f>
      </c>
      <c r="G9" s="8"/>
      <c r="H9" s="8"/>
      <c r="J9" s="8">
        <f>MAX(0,MAX(Daily!$D$5:$D$404))</f>
      </c>
      <c r="K9" s="8"/>
      <c r="L9" s="8"/>
      <c r="N9" s="8">
        <f>MIN(0,MIN(Daily!$D$5:$D$404))</f>
      </c>
      <c r="O9" s="8"/>
      <c r="P9" s="8"/>
    </row>
    <row r="10" spans="2:16" x14ac:dyDescent="0.25">
      <c r="B10" s="12"/>
      <c r="C10" s="12"/>
      <c r="D10" s="12"/>
      <c r="F10" s="8"/>
      <c r="G10" s="8"/>
      <c r="H10" s="8"/>
      <c r="J10" s="8"/>
      <c r="K10" s="8"/>
      <c r="L10" s="8"/>
      <c r="N10" s="8"/>
      <c r="O10" s="8"/>
      <c r="P10" s="8"/>
    </row>
    <row r="44" spans="2:2" x14ac:dyDescent="0.25">
      <c r="B44" s="6" t="s">
        <v>30</v>
      </c>
    </row>
  </sheetData>
  <mergeCells count="16">
    <mergeCell ref="B4:D4"/>
    <mergeCell ref="F4:H4"/>
    <mergeCell ref="J4:L4"/>
    <mergeCell ref="N4:P4"/>
    <mergeCell ref="B5:D6"/>
    <mergeCell ref="F5:H6"/>
    <mergeCell ref="J5:L6"/>
    <mergeCell ref="N5:P6"/>
    <mergeCell ref="B8:D8"/>
    <mergeCell ref="F8:H8"/>
    <mergeCell ref="J8:L8"/>
    <mergeCell ref="N8:P8"/>
    <mergeCell ref="B9:D10"/>
    <mergeCell ref="F9:H10"/>
    <mergeCell ref="J9:L10"/>
    <mergeCell ref="N9:P10"/>
  </mergeCells>
  <conditionalFormatting sqref="B5">
    <cfRule type="cellIs" dxfId="0" priority="1" operator="greaterThan">
      <formula>0</formula>
    </cfRule>
    <cfRule type="cellIs" dxfId="1" priority="2" operator="lessThan">
      <formula>0</formula>
    </cfRule>
  </conditionalFormatting>
  <hyperlinks>
    <hyperlink ref="J2" location="'Trades'!A5"/>
    <hyperlink ref="K2" location="'Daily'!A5"/>
    <hyperlink ref="L2" location="'Breakdown'!A4"/>
    <hyperlink ref="M2" location="'Prop accounts'!A4"/>
    <hyperlink ref="O2" location="'Lists'!A4"/>
    <hyperlink ref="P2" location="'Start'!A1"/>
  </hyperlinks>
  <pageMargins left="0.7" right="0.7" top="0.75" bottom="0.75" header="0.3" footer="0.3"/>
  <pageSetup orientation="portrait" horizontalDpi="4294967295" verticalDpi="4294967295" scale="100" fitToWidth="1" fitToHeight="1"/>
  <drawing r:id="rIdDrawing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4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11" customWidth="1"/>
    <col min="2" max="2" width="7" customWidth="1"/>
    <col min="3" max="3" width="20" customWidth="1"/>
    <col min="4" max="4" width="8" customWidth="1"/>
    <col min="5" max="5" width="7" customWidth="1"/>
    <col min="6" max="6" width="5" customWidth="1"/>
    <col min="7" max="11" width="11" customWidth="1"/>
    <col min="12" max="12" width="18" customWidth="1"/>
    <col min="13" max="13" width="10" customWidth="1"/>
    <col min="14" max="15" width="13" customWidth="1"/>
    <col min="16" max="16" width="30" customWidth="1"/>
    <col min="17" max="17" width="10" customWidth="1"/>
    <col min="18" max="18" width="11" customWidth="1"/>
    <col min="19" max="19" width="10" customWidth="1"/>
    <col min="20" max="21" width="8" customWidth="1"/>
    <col min="22" max="22" width="11" customWidth="1"/>
    <col min="23" max="23" width="10" customWidth="1"/>
    <col min="24" max="24" width="11" customWidth="1"/>
    <col min="25" max="25" width="8" customWidth="1"/>
  </cols>
  <sheetData>
    <row r="1" spans="1:8" x14ac:dyDescent="0.25">
      <c r="A1" s="13" t="s">
        <v>10</v>
      </c>
      <c r="H1" s="5" t="s">
        <v>31</v>
      </c>
    </row>
    <row r="2" spans="1:1" x14ac:dyDescent="0.25">
      <c r="A2" s="2" t="s">
        <v>32</v>
      </c>
    </row>
    <row r="4" spans="1:26" x14ac:dyDescent="0.25">
      <c r="A4" s="14" t="s">
        <v>33</v>
      </c>
      <c r="B4" s="14" t="s">
        <v>34</v>
      </c>
      <c r="C4" s="14" t="s">
        <v>35</v>
      </c>
      <c r="D4" s="14" t="s">
        <v>36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14" t="s">
        <v>42</v>
      </c>
      <c r="K4" s="14" t="s">
        <v>43</v>
      </c>
      <c r="L4" s="14" t="s">
        <v>44</v>
      </c>
      <c r="M4" s="14" t="s">
        <v>45</v>
      </c>
      <c r="N4" s="14" t="s">
        <v>46</v>
      </c>
      <c r="O4" s="14" t="s">
        <v>47</v>
      </c>
      <c r="P4" s="14" t="s">
        <v>48</v>
      </c>
      <c r="Q4" s="14" t="s">
        <v>49</v>
      </c>
      <c r="R4" s="14" t="s">
        <v>50</v>
      </c>
      <c r="S4" s="14" t="s">
        <v>51</v>
      </c>
      <c r="T4" s="14" t="s">
        <v>52</v>
      </c>
      <c r="U4" s="14" t="s">
        <v>53</v>
      </c>
      <c r="V4" s="14" t="s">
        <v>54</v>
      </c>
      <c r="W4" s="14" t="s">
        <v>55</v>
      </c>
      <c r="X4" s="14" t="s">
        <v>56</v>
      </c>
      <c r="Y4" s="14" t="s">
        <v>57</v>
      </c>
      <c r="Z4" s="14" t="s">
        <v>58</v>
      </c>
    </row>
    <row r="5" spans="1:26" x14ac:dyDescent="0.25">
      <c r="A5" s="15">
        <v>46296</v>
      </c>
      <c r="B5" s="16">
        <v>0.6027777777777777</v>
      </c>
      <c r="C5" t="s">
        <v>59</v>
      </c>
      <c r="D5" t="s">
        <v>60</v>
      </c>
      <c r="E5" t="s">
        <v>61</v>
      </c>
      <c r="F5">
        <v>1</v>
      </c>
      <c r="G5" s="17">
        <v>6932.5</v>
      </c>
      <c r="H5" s="17">
        <v>6928.75</v>
      </c>
      <c r="I5" s="17">
        <v>6936.5</v>
      </c>
      <c r="J5" s="17">
        <v>6924.5</v>
      </c>
      <c r="K5" s="18">
        <v>1</v>
      </c>
      <c r="L5" t="s">
        <v>62</v>
      </c>
      <c r="M5" t="s">
        <v>63</v>
      </c>
      <c r="N5" t="s">
        <v>64</v>
      </c>
      <c r="O5" t="s">
        <v>65</v>
      </c>
      <c r="P5" t="s">
        <v>66</v>
      </c>
      <c r="Q5" s="19">
        <f>IF(D5="","",IFERROR(VLOOKUP(D5,Lists!$G$5:$I$40,3,FALSE),""))</f>
      </c>
      <c r="R5" s="20">
        <f>IF(OR(G5="",H5="",Q5=""),"",IF(E5="Short",G5-H5,H5-G5)*F5*Q5-N(K5))</f>
      </c>
      <c r="S5" s="20">
        <f>IF(OR(G5="",I5="",Q5=""),"",ABS(G5-I5)*F5*Q5)</f>
      </c>
      <c r="T5" s="21">
        <f>IF(OR(R5="",N(S5)=0),"",ROUND(R5/S5,2))</f>
      </c>
      <c r="U5" s="19">
        <f>IF(R5="","",IF(R5&gt;0,"Win",IF(R5&lt;0,"Loss","Even")))</f>
      </c>
      <c r="V5" s="20">
        <f>IF(R5="","",SUM($R$5:R5))</f>
      </c>
      <c r="W5" s="20">
        <f>IF(V5="","",MAX(0,MAX($V$5:V5)))</f>
      </c>
      <c r="X5" s="20">
        <f>IF(V5="","",V5-W5)</f>
      </c>
      <c r="Y5" s="19">
        <f>IF(A5="","",IF(COUNTIF($A$5:A5,A5)=1,MAX($Y$4:Y4)+1,""))</f>
      </c>
      <c r="Z5" s="19">
        <f>IF(A5="","",TEXT(A5,"ddd"))</f>
      </c>
    </row>
    <row r="6" spans="1:26" x14ac:dyDescent="0.25">
      <c r="A6" s="15">
        <v>46296</v>
      </c>
      <c r="B6" s="16">
        <v>0.6381944444444444</v>
      </c>
      <c r="C6" t="s">
        <v>59</v>
      </c>
      <c r="D6" t="s">
        <v>60</v>
      </c>
      <c r="E6" t="s">
        <v>61</v>
      </c>
      <c r="F6">
        <v>2</v>
      </c>
      <c r="G6" s="17">
        <v>6967.5</v>
      </c>
      <c r="H6" s="17">
        <v>6971</v>
      </c>
      <c r="I6" s="17">
        <v>6971.5</v>
      </c>
      <c r="J6" s="17">
        <v>6959.5</v>
      </c>
      <c r="K6" s="18">
        <v>2</v>
      </c>
      <c r="L6" t="s">
        <v>67</v>
      </c>
      <c r="M6" t="s">
        <v>63</v>
      </c>
      <c r="N6" t="s">
        <v>64</v>
      </c>
      <c r="O6" t="s">
        <v>68</v>
      </c>
      <c r="P6" t="s">
        <v>66</v>
      </c>
      <c r="Q6" s="19">
        <f>IF(D6="","",IFERROR(VLOOKUP(D6,Lists!$G$5:$I$40,3,FALSE),""))</f>
      </c>
      <c r="R6" s="20">
        <f>IF(OR(G6="",H6="",Q6=""),"",IF(E6="Short",G6-H6,H6-G6)*F6*Q6-N(K6))</f>
      </c>
      <c r="S6" s="20">
        <f>IF(OR(G6="",I6="",Q6=""),"",ABS(G6-I6)*F6*Q6)</f>
      </c>
      <c r="T6" s="21">
        <f>IF(OR(R6="",N(S6)=0),"",ROUND(R6/S6,2))</f>
      </c>
      <c r="U6" s="19">
        <f>IF(R6="","",IF(R6&gt;0,"Win",IF(R6&lt;0,"Loss","Even")))</f>
      </c>
      <c r="V6" s="20">
        <f>IF(R6="","",SUM($R$5:R6))</f>
      </c>
      <c r="W6" s="20">
        <f>IF(V6="","",MAX(0,MAX($V$5:V6)))</f>
      </c>
      <c r="X6" s="20">
        <f>IF(V6="","",V6-W6)</f>
      </c>
      <c r="Y6" s="19">
        <f>IF(A6="","",IF(COUNTIF($A$5:A6,A6)=1,MAX($Y$4:Y5)+1,""))</f>
      </c>
      <c r="Z6" s="19">
        <f>IF(A6="","",TEXT(A6,"ddd"))</f>
      </c>
    </row>
    <row r="7" spans="1:26" x14ac:dyDescent="0.25">
      <c r="A7" s="15">
        <v>46296</v>
      </c>
      <c r="B7" s="16">
        <v>0.40625</v>
      </c>
      <c r="C7" t="s">
        <v>59</v>
      </c>
      <c r="D7" t="s">
        <v>69</v>
      </c>
      <c r="E7" t="s">
        <v>61</v>
      </c>
      <c r="F7">
        <v>4</v>
      </c>
      <c r="G7" s="17">
        <v>28875</v>
      </c>
      <c r="H7" s="17">
        <v>28851.25</v>
      </c>
      <c r="I7" s="17">
        <v>28895</v>
      </c>
      <c r="J7" s="17">
        <v>28835</v>
      </c>
      <c r="K7" s="18">
        <v>4</v>
      </c>
      <c r="L7" t="s">
        <v>70</v>
      </c>
      <c r="M7" t="s">
        <v>71</v>
      </c>
      <c r="N7" t="s">
        <v>64</v>
      </c>
      <c r="O7" t="s">
        <v>65</v>
      </c>
      <c r="P7" t="s">
        <v>66</v>
      </c>
      <c r="Q7" s="19">
        <f>IF(D7="","",IFERROR(VLOOKUP(D7,Lists!$G$5:$I$40,3,FALSE),""))</f>
      </c>
      <c r="R7" s="20">
        <f>IF(OR(G7="",H7="",Q7=""),"",IF(E7="Short",G7-H7,H7-G7)*F7*Q7-N(K7))</f>
      </c>
      <c r="S7" s="20">
        <f>IF(OR(G7="",I7="",Q7=""),"",ABS(G7-I7)*F7*Q7)</f>
      </c>
      <c r="T7" s="21">
        <f>IF(OR(R7="",N(S7)=0),"",ROUND(R7/S7,2))</f>
      </c>
      <c r="U7" s="19">
        <f>IF(R7="","",IF(R7&gt;0,"Win",IF(R7&lt;0,"Loss","Even")))</f>
      </c>
      <c r="V7" s="20">
        <f>IF(R7="","",SUM($R$5:R7))</f>
      </c>
      <c r="W7" s="20">
        <f>IF(V7="","",MAX(0,MAX($V$5:V7)))</f>
      </c>
      <c r="X7" s="20">
        <f>IF(V7="","",V7-W7)</f>
      </c>
      <c r="Y7" s="19">
        <f>IF(A7="","",IF(COUNTIF($A$5:A7,A7)=1,MAX($Y$4:Y6)+1,""))</f>
      </c>
      <c r="Z7" s="19">
        <f>IF(A7="","",TEXT(A7,"ddd"))</f>
      </c>
    </row>
    <row r="8" spans="1:26" x14ac:dyDescent="0.25">
      <c r="A8" s="15">
        <v>46296</v>
      </c>
      <c r="B8" s="16">
        <v>0.6354166666666666</v>
      </c>
      <c r="C8" t="s">
        <v>59</v>
      </c>
      <c r="D8" t="s">
        <v>69</v>
      </c>
      <c r="E8" t="s">
        <v>72</v>
      </c>
      <c r="F8">
        <v>2</v>
      </c>
      <c r="G8" s="17">
        <v>29325</v>
      </c>
      <c r="H8" s="17">
        <v>29352.5</v>
      </c>
      <c r="I8" s="17">
        <v>29301</v>
      </c>
      <c r="J8" s="17">
        <v>29373</v>
      </c>
      <c r="K8" s="18">
        <v>2</v>
      </c>
      <c r="L8" t="s">
        <v>73</v>
      </c>
      <c r="M8" t="s">
        <v>63</v>
      </c>
      <c r="N8" t="s">
        <v>64</v>
      </c>
      <c r="O8" t="s">
        <v>65</v>
      </c>
      <c r="P8" t="s">
        <v>66</v>
      </c>
      <c r="Q8" s="19">
        <f>IF(D8="","",IFERROR(VLOOKUP(D8,Lists!$G$5:$I$40,3,FALSE),""))</f>
      </c>
      <c r="R8" s="20">
        <f>IF(OR(G8="",H8="",Q8=""),"",IF(E8="Short",G8-H8,H8-G8)*F8*Q8-N(K8))</f>
      </c>
      <c r="S8" s="20">
        <f>IF(OR(G8="",I8="",Q8=""),"",ABS(G8-I8)*F8*Q8)</f>
      </c>
      <c r="T8" s="21">
        <f>IF(OR(R8="",N(S8)=0),"",ROUND(R8/S8,2))</f>
      </c>
      <c r="U8" s="19">
        <f>IF(R8="","",IF(R8&gt;0,"Win",IF(R8&lt;0,"Loss","Even")))</f>
      </c>
      <c r="V8" s="20">
        <f>IF(R8="","",SUM($R$5:R8))</f>
      </c>
      <c r="W8" s="20">
        <f>IF(V8="","",MAX(0,MAX($V$5:V8)))</f>
      </c>
      <c r="X8" s="20">
        <f>IF(V8="","",V8-W8)</f>
      </c>
      <c r="Y8" s="19">
        <f>IF(A8="","",IF(COUNTIF($A$5:A8,A8)=1,MAX($Y$4:Y7)+1,""))</f>
      </c>
      <c r="Z8" s="19">
        <f>IF(A8="","",TEXT(A8,"ddd"))</f>
      </c>
    </row>
    <row r="9" spans="1:26" x14ac:dyDescent="0.25">
      <c r="A9" s="15">
        <v>46297</v>
      </c>
      <c r="B9" s="16">
        <v>0.6618055555555555</v>
      </c>
      <c r="C9" t="s">
        <v>59</v>
      </c>
      <c r="D9" t="s">
        <v>69</v>
      </c>
      <c r="E9" t="s">
        <v>72</v>
      </c>
      <c r="F9">
        <v>2</v>
      </c>
      <c r="G9" s="17">
        <v>29075</v>
      </c>
      <c r="H9" s="17">
        <v>29118</v>
      </c>
      <c r="I9" s="17">
        <v>29047</v>
      </c>
      <c r="J9" s="17">
        <v>29131</v>
      </c>
      <c r="K9" s="18">
        <v>2</v>
      </c>
      <c r="L9" t="s">
        <v>70</v>
      </c>
      <c r="M9" t="s">
        <v>63</v>
      </c>
      <c r="N9" t="s">
        <v>64</v>
      </c>
      <c r="O9" t="s">
        <v>65</v>
      </c>
      <c r="P9" t="s">
        <v>66</v>
      </c>
      <c r="Q9" s="19">
        <f>IF(D9="","",IFERROR(VLOOKUP(D9,Lists!$G$5:$I$40,3,FALSE),""))</f>
      </c>
      <c r="R9" s="20">
        <f>IF(OR(G9="",H9="",Q9=""),"",IF(E9="Short",G9-H9,H9-G9)*F9*Q9-N(K9))</f>
      </c>
      <c r="S9" s="20">
        <f>IF(OR(G9="",I9="",Q9=""),"",ABS(G9-I9)*F9*Q9)</f>
      </c>
      <c r="T9" s="21">
        <f>IF(OR(R9="",N(S9)=0),"",ROUND(R9/S9,2))</f>
      </c>
      <c r="U9" s="19">
        <f>IF(R9="","",IF(R9&gt;0,"Win",IF(R9&lt;0,"Loss","Even")))</f>
      </c>
      <c r="V9" s="20">
        <f>IF(R9="","",SUM($R$5:R9))</f>
      </c>
      <c r="W9" s="20">
        <f>IF(V9="","",MAX(0,MAX($V$5:V9)))</f>
      </c>
      <c r="X9" s="20">
        <f>IF(V9="","",V9-W9)</f>
      </c>
      <c r="Y9" s="19">
        <f>IF(A9="","",IF(COUNTIF($A$5:A9,A9)=1,MAX($Y$4:Y8)+1,""))</f>
      </c>
      <c r="Z9" s="19">
        <f>IF(A9="","",TEXT(A9,"ddd"))</f>
      </c>
    </row>
    <row r="10" spans="1:26" x14ac:dyDescent="0.25">
      <c r="A10" s="15">
        <v>46297</v>
      </c>
      <c r="B10" s="16">
        <v>0.45416666666666666</v>
      </c>
      <c r="C10" t="s">
        <v>59</v>
      </c>
      <c r="D10" t="s">
        <v>60</v>
      </c>
      <c r="E10" t="s">
        <v>61</v>
      </c>
      <c r="F10">
        <v>2</v>
      </c>
      <c r="G10" s="17">
        <v>6887.5</v>
      </c>
      <c r="H10" s="17">
        <v>6879.5</v>
      </c>
      <c r="I10" s="17">
        <v>6891.5</v>
      </c>
      <c r="J10" s="17">
        <v>6879.5</v>
      </c>
      <c r="K10" s="18">
        <v>2</v>
      </c>
      <c r="L10" t="s">
        <v>73</v>
      </c>
      <c r="M10" t="s">
        <v>71</v>
      </c>
      <c r="N10" t="s">
        <v>74</v>
      </c>
      <c r="O10" t="s">
        <v>65</v>
      </c>
      <c r="P10" t="s">
        <v>66</v>
      </c>
      <c r="Q10" s="19">
        <f>IF(D10="","",IFERROR(VLOOKUP(D10,Lists!$G$5:$I$40,3,FALSE),""))</f>
      </c>
      <c r="R10" s="20">
        <f>IF(OR(G10="",H10="",Q10=""),"",IF(E10="Short",G10-H10,H10-G10)*F10*Q10-N(K10))</f>
      </c>
      <c r="S10" s="20">
        <f>IF(OR(G10="",I10="",Q10=""),"",ABS(G10-I10)*F10*Q10)</f>
      </c>
      <c r="T10" s="21">
        <f>IF(OR(R10="",N(S10)=0),"",ROUND(R10/S10,2))</f>
      </c>
      <c r="U10" s="19">
        <f>IF(R10="","",IF(R10&gt;0,"Win",IF(R10&lt;0,"Loss","Even")))</f>
      </c>
      <c r="V10" s="20">
        <f>IF(R10="","",SUM($R$5:R10))</f>
      </c>
      <c r="W10" s="20">
        <f>IF(V10="","",MAX(0,MAX($V$5:V10)))</f>
      </c>
      <c r="X10" s="20">
        <f>IF(V10="","",V10-W10)</f>
      </c>
      <c r="Y10" s="19">
        <f>IF(A10="","",IF(COUNTIF($A$5:A10,A10)=1,MAX($Y$4:Y9)+1,""))</f>
      </c>
      <c r="Z10" s="19">
        <f>IF(A10="","",TEXT(A10,"ddd"))</f>
      </c>
    </row>
    <row r="11" spans="1:26" x14ac:dyDescent="0.25">
      <c r="A11" s="15">
        <v>46297</v>
      </c>
      <c r="B11" s="16">
        <v>0.4145833333333333</v>
      </c>
      <c r="C11" t="s">
        <v>59</v>
      </c>
      <c r="D11" t="s">
        <v>69</v>
      </c>
      <c r="E11" t="s">
        <v>72</v>
      </c>
      <c r="F11">
        <v>2</v>
      </c>
      <c r="G11" s="17">
        <v>29275</v>
      </c>
      <c r="H11" s="17">
        <v>29306.5</v>
      </c>
      <c r="I11" s="17">
        <v>29251</v>
      </c>
      <c r="J11" s="17">
        <v>29323</v>
      </c>
      <c r="K11" s="18">
        <v>2</v>
      </c>
      <c r="L11" t="s">
        <v>67</v>
      </c>
      <c r="M11" t="s">
        <v>71</v>
      </c>
      <c r="N11" t="s">
        <v>64</v>
      </c>
      <c r="O11" t="s">
        <v>65</v>
      </c>
      <c r="P11" t="s">
        <v>66</v>
      </c>
      <c r="Q11" s="19">
        <f>IF(D11="","",IFERROR(VLOOKUP(D11,Lists!$G$5:$I$40,3,FALSE),""))</f>
      </c>
      <c r="R11" s="20">
        <f>IF(OR(G11="",H11="",Q11=""),"",IF(E11="Short",G11-H11,H11-G11)*F11*Q11-N(K11))</f>
      </c>
      <c r="S11" s="20">
        <f>IF(OR(G11="",I11="",Q11=""),"",ABS(G11-I11)*F11*Q11)</f>
      </c>
      <c r="T11" s="21">
        <f>IF(OR(R11="",N(S11)=0),"",ROUND(R11/S11,2))</f>
      </c>
      <c r="U11" s="19">
        <f>IF(R11="","",IF(R11&gt;0,"Win",IF(R11&lt;0,"Loss","Even")))</f>
      </c>
      <c r="V11" s="20">
        <f>IF(R11="","",SUM($R$5:R11))</f>
      </c>
      <c r="W11" s="20">
        <f>IF(V11="","",MAX(0,MAX($V$5:V11)))</f>
      </c>
      <c r="X11" s="20">
        <f>IF(V11="","",V11-W11)</f>
      </c>
      <c r="Y11" s="19">
        <f>IF(A11="","",IF(COUNTIF($A$5:A11,A11)=1,MAX($Y$4:Y10)+1,""))</f>
      </c>
      <c r="Z11" s="19">
        <f>IF(A11="","",TEXT(A11,"ddd"))</f>
      </c>
    </row>
    <row r="12" spans="1:26" x14ac:dyDescent="0.25">
      <c r="A12" s="15">
        <v>46300</v>
      </c>
      <c r="B12" s="16">
        <v>0.45625</v>
      </c>
      <c r="C12" t="s">
        <v>59</v>
      </c>
      <c r="D12" t="s">
        <v>69</v>
      </c>
      <c r="E12" t="s">
        <v>61</v>
      </c>
      <c r="F12">
        <v>3</v>
      </c>
      <c r="G12" s="17">
        <v>28700</v>
      </c>
      <c r="H12" s="17">
        <v>28669.5</v>
      </c>
      <c r="I12" s="17">
        <v>28732</v>
      </c>
      <c r="J12" s="17">
        <v>28636</v>
      </c>
      <c r="K12" s="18">
        <v>3</v>
      </c>
      <c r="L12" t="s">
        <v>67</v>
      </c>
      <c r="M12" t="s">
        <v>71</v>
      </c>
      <c r="N12" t="s">
        <v>64</v>
      </c>
      <c r="O12" t="s">
        <v>65</v>
      </c>
      <c r="P12" t="s">
        <v>66</v>
      </c>
      <c r="Q12" s="19">
        <f>IF(D12="","",IFERROR(VLOOKUP(D12,Lists!$G$5:$I$40,3,FALSE),""))</f>
      </c>
      <c r="R12" s="20">
        <f>IF(OR(G12="",H12="",Q12=""),"",IF(E12="Short",G12-H12,H12-G12)*F12*Q12-N(K12))</f>
      </c>
      <c r="S12" s="20">
        <f>IF(OR(G12="",I12="",Q12=""),"",ABS(G12-I12)*F12*Q12)</f>
      </c>
      <c r="T12" s="21">
        <f>IF(OR(R12="",N(S12)=0),"",ROUND(R12/S12,2))</f>
      </c>
      <c r="U12" s="19">
        <f>IF(R12="","",IF(R12&gt;0,"Win",IF(R12&lt;0,"Loss","Even")))</f>
      </c>
      <c r="V12" s="20">
        <f>IF(R12="","",SUM($R$5:R12))</f>
      </c>
      <c r="W12" s="20">
        <f>IF(V12="","",MAX(0,MAX($V$5:V12)))</f>
      </c>
      <c r="X12" s="20">
        <f>IF(V12="","",V12-W12)</f>
      </c>
      <c r="Y12" s="19">
        <f>IF(A12="","",IF(COUNTIF($A$5:A12,A12)=1,MAX($Y$4:Y11)+1,""))</f>
      </c>
      <c r="Z12" s="19">
        <f>IF(A12="","",TEXT(A12,"ddd"))</f>
      </c>
    </row>
    <row r="13" spans="1:26" x14ac:dyDescent="0.25">
      <c r="A13" s="15">
        <v>46300</v>
      </c>
      <c r="B13" s="16">
        <v>0.45694444444444443</v>
      </c>
      <c r="C13" t="s">
        <v>59</v>
      </c>
      <c r="D13" t="s">
        <v>69</v>
      </c>
      <c r="E13" t="s">
        <v>72</v>
      </c>
      <c r="F13">
        <v>2</v>
      </c>
      <c r="G13" s="17">
        <v>28700</v>
      </c>
      <c r="H13" s="17">
        <v>28732</v>
      </c>
      <c r="I13" s="17">
        <v>28672</v>
      </c>
      <c r="J13" s="17">
        <v>28756</v>
      </c>
      <c r="K13" s="18">
        <v>2</v>
      </c>
      <c r="L13" t="s">
        <v>67</v>
      </c>
      <c r="M13" t="s">
        <v>71</v>
      </c>
      <c r="N13" t="s">
        <v>74</v>
      </c>
      <c r="O13" t="s">
        <v>65</v>
      </c>
      <c r="P13" t="s">
        <v>66</v>
      </c>
      <c r="Q13" s="19">
        <f>IF(D13="","",IFERROR(VLOOKUP(D13,Lists!$G$5:$I$40,3,FALSE),""))</f>
      </c>
      <c r="R13" s="20">
        <f>IF(OR(G13="",H13="",Q13=""),"",IF(E13="Short",G13-H13,H13-G13)*F13*Q13-N(K13))</f>
      </c>
      <c r="S13" s="20">
        <f>IF(OR(G13="",I13="",Q13=""),"",ABS(G13-I13)*F13*Q13)</f>
      </c>
      <c r="T13" s="21">
        <f>IF(OR(R13="",N(S13)=0),"",ROUND(R13/S13,2))</f>
      </c>
      <c r="U13" s="19">
        <f>IF(R13="","",IF(R13&gt;0,"Win",IF(R13&lt;0,"Loss","Even")))</f>
      </c>
      <c r="V13" s="20">
        <f>IF(R13="","",SUM($R$5:R13))</f>
      </c>
      <c r="W13" s="20">
        <f>IF(V13="","",MAX(0,MAX($V$5:V13)))</f>
      </c>
      <c r="X13" s="20">
        <f>IF(V13="","",V13-W13)</f>
      </c>
      <c r="Y13" s="19">
        <f>IF(A13="","",IF(COUNTIF($A$5:A13,A13)=1,MAX($Y$4:Y12)+1,""))</f>
      </c>
      <c r="Z13" s="19">
        <f>IF(A13="","",TEXT(A13,"ddd"))</f>
      </c>
    </row>
    <row r="14" spans="1:26" x14ac:dyDescent="0.25">
      <c r="A14" s="15">
        <v>46301</v>
      </c>
      <c r="B14" s="16">
        <v>0.4055555555555555</v>
      </c>
      <c r="C14" t="s">
        <v>59</v>
      </c>
      <c r="D14" t="s">
        <v>69</v>
      </c>
      <c r="E14" t="s">
        <v>72</v>
      </c>
      <c r="F14">
        <v>4</v>
      </c>
      <c r="G14" s="17">
        <v>28950</v>
      </c>
      <c r="H14" s="17">
        <v>28925.75</v>
      </c>
      <c r="I14" s="17">
        <v>28922</v>
      </c>
      <c r="J14" s="17">
        <v>29006</v>
      </c>
      <c r="K14" s="18">
        <v>4</v>
      </c>
      <c r="L14" t="s">
        <v>67</v>
      </c>
      <c r="M14" t="s">
        <v>71</v>
      </c>
      <c r="N14" t="s">
        <v>74</v>
      </c>
      <c r="O14" t="s">
        <v>68</v>
      </c>
      <c r="P14" t="s">
        <v>66</v>
      </c>
      <c r="Q14" s="19">
        <f>IF(D14="","",IFERROR(VLOOKUP(D14,Lists!$G$5:$I$40,3,FALSE),""))</f>
      </c>
      <c r="R14" s="20">
        <f>IF(OR(G14="",H14="",Q14=""),"",IF(E14="Short",G14-H14,H14-G14)*F14*Q14-N(K14))</f>
      </c>
      <c r="S14" s="20">
        <f>IF(OR(G14="",I14="",Q14=""),"",ABS(G14-I14)*F14*Q14)</f>
      </c>
      <c r="T14" s="21">
        <f>IF(OR(R14="",N(S14)=0),"",ROUND(R14/S14,2))</f>
      </c>
      <c r="U14" s="19">
        <f>IF(R14="","",IF(R14&gt;0,"Win",IF(R14&lt;0,"Loss","Even")))</f>
      </c>
      <c r="V14" s="20">
        <f>IF(R14="","",SUM($R$5:R14))</f>
      </c>
      <c r="W14" s="20">
        <f>IF(V14="","",MAX(0,MAX($V$5:V14)))</f>
      </c>
      <c r="X14" s="20">
        <f>IF(V14="","",V14-W14)</f>
      </c>
      <c r="Y14" s="19">
        <f>IF(A14="","",IF(COUNTIF($A$5:A14,A14)=1,MAX($Y$4:Y13)+1,""))</f>
      </c>
      <c r="Z14" s="19">
        <f>IF(A14="","",TEXT(A14,"ddd"))</f>
      </c>
    </row>
    <row r="15" spans="1:26" x14ac:dyDescent="0.25">
      <c r="A15" s="15">
        <v>46301</v>
      </c>
      <c r="B15" s="16">
        <v>0.5618055555555556</v>
      </c>
      <c r="C15" t="s">
        <v>59</v>
      </c>
      <c r="D15" t="s">
        <v>60</v>
      </c>
      <c r="E15" t="s">
        <v>61</v>
      </c>
      <c r="F15">
        <v>1</v>
      </c>
      <c r="G15" s="17">
        <v>6970</v>
      </c>
      <c r="H15" s="17">
        <v>6973.25</v>
      </c>
      <c r="I15" s="17">
        <v>6974</v>
      </c>
      <c r="J15" s="17">
        <v>6962</v>
      </c>
      <c r="K15" s="18">
        <v>1</v>
      </c>
      <c r="L15" t="s">
        <v>70</v>
      </c>
      <c r="M15" t="s">
        <v>75</v>
      </c>
      <c r="N15" t="s">
        <v>64</v>
      </c>
      <c r="O15" t="s">
        <v>65</v>
      </c>
      <c r="P15" t="s">
        <v>66</v>
      </c>
      <c r="Q15" s="19">
        <f>IF(D15="","",IFERROR(VLOOKUP(D15,Lists!$G$5:$I$40,3,FALSE),""))</f>
      </c>
      <c r="R15" s="20">
        <f>IF(OR(G15="",H15="",Q15=""),"",IF(E15="Short",G15-H15,H15-G15)*F15*Q15-N(K15))</f>
      </c>
      <c r="S15" s="20">
        <f>IF(OR(G15="",I15="",Q15=""),"",ABS(G15-I15)*F15*Q15)</f>
      </c>
      <c r="T15" s="21">
        <f>IF(OR(R15="",N(S15)=0),"",ROUND(R15/S15,2))</f>
      </c>
      <c r="U15" s="19">
        <f>IF(R15="","",IF(R15&gt;0,"Win",IF(R15&lt;0,"Loss","Even")))</f>
      </c>
      <c r="V15" s="20">
        <f>IF(R15="","",SUM($R$5:R15))</f>
      </c>
      <c r="W15" s="20">
        <f>IF(V15="","",MAX(0,MAX($V$5:V15)))</f>
      </c>
      <c r="X15" s="20">
        <f>IF(V15="","",V15-W15)</f>
      </c>
      <c r="Y15" s="19">
        <f>IF(A15="","",IF(COUNTIF($A$5:A15,A15)=1,MAX($Y$4:Y14)+1,""))</f>
      </c>
      <c r="Z15" s="19">
        <f>IF(A15="","",TEXT(A15,"ddd"))</f>
      </c>
    </row>
    <row r="16" spans="1:26" x14ac:dyDescent="0.25">
      <c r="A16" s="15">
        <v>46301</v>
      </c>
      <c r="B16" s="16">
        <v>0.38958333333333334</v>
      </c>
      <c r="C16" t="s">
        <v>59</v>
      </c>
      <c r="D16" t="s">
        <v>69</v>
      </c>
      <c r="E16" t="s">
        <v>61</v>
      </c>
      <c r="F16">
        <v>4</v>
      </c>
      <c r="G16" s="17">
        <v>28625</v>
      </c>
      <c r="H16" s="17">
        <v>28596.25</v>
      </c>
      <c r="I16" s="17">
        <v>28649</v>
      </c>
      <c r="J16" s="17">
        <v>28577</v>
      </c>
      <c r="K16" s="18">
        <v>4</v>
      </c>
      <c r="L16" t="s">
        <v>62</v>
      </c>
      <c r="M16" t="s">
        <v>71</v>
      </c>
      <c r="N16" t="s">
        <v>64</v>
      </c>
      <c r="O16" t="s">
        <v>65</v>
      </c>
      <c r="P16" t="s">
        <v>66</v>
      </c>
      <c r="Q16" s="19">
        <f>IF(D16="","",IFERROR(VLOOKUP(D16,Lists!$G$5:$I$40,3,FALSE),""))</f>
      </c>
      <c r="R16" s="20">
        <f>IF(OR(G16="",H16="",Q16=""),"",IF(E16="Short",G16-H16,H16-G16)*F16*Q16-N(K16))</f>
      </c>
      <c r="S16" s="20">
        <f>IF(OR(G16="",I16="",Q16=""),"",ABS(G16-I16)*F16*Q16)</f>
      </c>
      <c r="T16" s="21">
        <f>IF(OR(R16="",N(S16)=0),"",ROUND(R16/S16,2))</f>
      </c>
      <c r="U16" s="19">
        <f>IF(R16="","",IF(R16&gt;0,"Win",IF(R16&lt;0,"Loss","Even")))</f>
      </c>
      <c r="V16" s="20">
        <f>IF(R16="","",SUM($R$5:R16))</f>
      </c>
      <c r="W16" s="20">
        <f>IF(V16="","",MAX(0,MAX($V$5:V16)))</f>
      </c>
      <c r="X16" s="20">
        <f>IF(V16="","",V16-W16)</f>
      </c>
      <c r="Y16" s="19">
        <f>IF(A16="","",IF(COUNTIF($A$5:A16,A16)=1,MAX($Y$4:Y15)+1,""))</f>
      </c>
      <c r="Z16" s="19">
        <f>IF(A16="","",TEXT(A16,"ddd"))</f>
      </c>
    </row>
    <row r="17" spans="1:26" x14ac:dyDescent="0.25">
      <c r="A17" s="15">
        <v>46302</v>
      </c>
      <c r="B17" s="16">
        <v>0.6208333333333333</v>
      </c>
      <c r="C17" t="s">
        <v>59</v>
      </c>
      <c r="D17" t="s">
        <v>69</v>
      </c>
      <c r="E17" t="s">
        <v>72</v>
      </c>
      <c r="F17">
        <v>2</v>
      </c>
      <c r="G17" s="17">
        <v>28800</v>
      </c>
      <c r="H17" s="17">
        <v>28783.75</v>
      </c>
      <c r="I17" s="17">
        <v>28780</v>
      </c>
      <c r="J17" s="17">
        <v>28840</v>
      </c>
      <c r="K17" s="18">
        <v>2</v>
      </c>
      <c r="L17" t="s">
        <v>67</v>
      </c>
      <c r="M17" t="s">
        <v>63</v>
      </c>
      <c r="N17" t="s">
        <v>64</v>
      </c>
      <c r="O17" t="s">
        <v>76</v>
      </c>
      <c r="P17" t="s">
        <v>66</v>
      </c>
      <c r="Q17" s="19">
        <f>IF(D17="","",IFERROR(VLOOKUP(D17,Lists!$G$5:$I$40,3,FALSE),""))</f>
      </c>
      <c r="R17" s="20">
        <f>IF(OR(G17="",H17="",Q17=""),"",IF(E17="Short",G17-H17,H17-G17)*F17*Q17-N(K17))</f>
      </c>
      <c r="S17" s="20">
        <f>IF(OR(G17="",I17="",Q17=""),"",ABS(G17-I17)*F17*Q17)</f>
      </c>
      <c r="T17" s="21">
        <f>IF(OR(R17="",N(S17)=0),"",ROUND(R17/S17,2))</f>
      </c>
      <c r="U17" s="19">
        <f>IF(R17="","",IF(R17&gt;0,"Win",IF(R17&lt;0,"Loss","Even")))</f>
      </c>
      <c r="V17" s="20">
        <f>IF(R17="","",SUM($R$5:R17))</f>
      </c>
      <c r="W17" s="20">
        <f>IF(V17="","",MAX(0,MAX($V$5:V17)))</f>
      </c>
      <c r="X17" s="20">
        <f>IF(V17="","",V17-W17)</f>
      </c>
      <c r="Y17" s="19">
        <f>IF(A17="","",IF(COUNTIF($A$5:A17,A17)=1,MAX($Y$4:Y16)+1,""))</f>
      </c>
      <c r="Z17" s="19">
        <f>IF(A17="","",TEXT(A17,"ddd"))</f>
      </c>
    </row>
    <row r="18" spans="1:26" x14ac:dyDescent="0.25">
      <c r="A18" s="15">
        <v>46302</v>
      </c>
      <c r="B18" s="16">
        <v>0.41041666666666665</v>
      </c>
      <c r="C18" t="s">
        <v>59</v>
      </c>
      <c r="D18" t="s">
        <v>69</v>
      </c>
      <c r="E18" t="s">
        <v>72</v>
      </c>
      <c r="F18">
        <v>2</v>
      </c>
      <c r="G18" s="17">
        <v>29200</v>
      </c>
      <c r="H18" s="17">
        <v>29185.5</v>
      </c>
      <c r="I18" s="17">
        <v>29176</v>
      </c>
      <c r="J18" s="17">
        <v>29248</v>
      </c>
      <c r="K18" s="18">
        <v>2</v>
      </c>
      <c r="L18" t="s">
        <v>73</v>
      </c>
      <c r="M18" t="s">
        <v>71</v>
      </c>
      <c r="N18" t="s">
        <v>74</v>
      </c>
      <c r="O18" t="s">
        <v>68</v>
      </c>
      <c r="P18" t="s">
        <v>66</v>
      </c>
      <c r="Q18" s="19">
        <f>IF(D18="","",IFERROR(VLOOKUP(D18,Lists!$G$5:$I$40,3,FALSE),""))</f>
      </c>
      <c r="R18" s="20">
        <f>IF(OR(G18="",H18="",Q18=""),"",IF(E18="Short",G18-H18,H18-G18)*F18*Q18-N(K18))</f>
      </c>
      <c r="S18" s="20">
        <f>IF(OR(G18="",I18="",Q18=""),"",ABS(G18-I18)*F18*Q18)</f>
      </c>
      <c r="T18" s="21">
        <f>IF(OR(R18="",N(S18)=0),"",ROUND(R18/S18,2))</f>
      </c>
      <c r="U18" s="19">
        <f>IF(R18="","",IF(R18&gt;0,"Win",IF(R18&lt;0,"Loss","Even")))</f>
      </c>
      <c r="V18" s="20">
        <f>IF(R18="","",SUM($R$5:R18))</f>
      </c>
      <c r="W18" s="20">
        <f>IF(V18="","",MAX(0,MAX($V$5:V18)))</f>
      </c>
      <c r="X18" s="20">
        <f>IF(V18="","",V18-W18)</f>
      </c>
      <c r="Y18" s="19">
        <f>IF(A18="","",IF(COUNTIF($A$5:A18,A18)=1,MAX($Y$4:Y17)+1,""))</f>
      </c>
      <c r="Z18" s="19">
        <f>IF(A18="","",TEXT(A18,"ddd"))</f>
      </c>
    </row>
    <row r="19" spans="1:26" x14ac:dyDescent="0.25">
      <c r="A19" s="15">
        <v>46303</v>
      </c>
      <c r="B19" s="16">
        <v>0.4284722222222222</v>
      </c>
      <c r="C19" t="s">
        <v>59</v>
      </c>
      <c r="D19" t="s">
        <v>69</v>
      </c>
      <c r="E19" t="s">
        <v>72</v>
      </c>
      <c r="F19">
        <v>3</v>
      </c>
      <c r="G19" s="17">
        <v>28975</v>
      </c>
      <c r="H19" s="17">
        <v>28955</v>
      </c>
      <c r="I19" s="17">
        <v>28951</v>
      </c>
      <c r="J19" s="17">
        <v>29023</v>
      </c>
      <c r="K19" s="18">
        <v>3</v>
      </c>
      <c r="L19" t="s">
        <v>62</v>
      </c>
      <c r="M19" t="s">
        <v>71</v>
      </c>
      <c r="N19" t="s">
        <v>64</v>
      </c>
      <c r="O19" t="s">
        <v>76</v>
      </c>
      <c r="P19" t="s">
        <v>66</v>
      </c>
      <c r="Q19" s="19">
        <f>IF(D19="","",IFERROR(VLOOKUP(D19,Lists!$G$5:$I$40,3,FALSE),""))</f>
      </c>
      <c r="R19" s="20">
        <f>IF(OR(G19="",H19="",Q19=""),"",IF(E19="Short",G19-H19,H19-G19)*F19*Q19-N(K19))</f>
      </c>
      <c r="S19" s="20">
        <f>IF(OR(G19="",I19="",Q19=""),"",ABS(G19-I19)*F19*Q19)</f>
      </c>
      <c r="T19" s="21">
        <f>IF(OR(R19="",N(S19)=0),"",ROUND(R19/S19,2))</f>
      </c>
      <c r="U19" s="19">
        <f>IF(R19="","",IF(R19&gt;0,"Win",IF(R19&lt;0,"Loss","Even")))</f>
      </c>
      <c r="V19" s="20">
        <f>IF(R19="","",SUM($R$5:R19))</f>
      </c>
      <c r="W19" s="20">
        <f>IF(V19="","",MAX(0,MAX($V$5:V19)))</f>
      </c>
      <c r="X19" s="20">
        <f>IF(V19="","",V19-W19)</f>
      </c>
      <c r="Y19" s="19">
        <f>IF(A19="","",IF(COUNTIF($A$5:A19,A19)=1,MAX($Y$4:Y18)+1,""))</f>
      </c>
      <c r="Z19" s="19">
        <f>IF(A19="","",TEXT(A19,"ddd"))</f>
      </c>
    </row>
    <row r="20" spans="1:26" x14ac:dyDescent="0.25">
      <c r="A20" s="15">
        <v>46303</v>
      </c>
      <c r="B20" s="16">
        <v>0.43194444444444446</v>
      </c>
      <c r="C20" t="s">
        <v>59</v>
      </c>
      <c r="D20" t="s">
        <v>60</v>
      </c>
      <c r="E20" t="s">
        <v>72</v>
      </c>
      <c r="F20">
        <v>2</v>
      </c>
      <c r="G20" s="17">
        <v>6975</v>
      </c>
      <c r="H20" s="17">
        <v>6980</v>
      </c>
      <c r="I20" s="17">
        <v>6969</v>
      </c>
      <c r="J20" s="17">
        <v>6987</v>
      </c>
      <c r="K20" s="18">
        <v>2</v>
      </c>
      <c r="L20" t="s">
        <v>67</v>
      </c>
      <c r="M20" t="s">
        <v>71</v>
      </c>
      <c r="N20" t="s">
        <v>64</v>
      </c>
      <c r="O20" t="s">
        <v>65</v>
      </c>
      <c r="P20" t="s">
        <v>66</v>
      </c>
      <c r="Q20" s="19">
        <f>IF(D20="","",IFERROR(VLOOKUP(D20,Lists!$G$5:$I$40,3,FALSE),""))</f>
      </c>
      <c r="R20" s="20">
        <f>IF(OR(G20="",H20="",Q20=""),"",IF(E20="Short",G20-H20,H20-G20)*F20*Q20-N(K20))</f>
      </c>
      <c r="S20" s="20">
        <f>IF(OR(G20="",I20="",Q20=""),"",ABS(G20-I20)*F20*Q20)</f>
      </c>
      <c r="T20" s="21">
        <f>IF(OR(R20="",N(S20)=0),"",ROUND(R20/S20,2))</f>
      </c>
      <c r="U20" s="19">
        <f>IF(R20="","",IF(R20&gt;0,"Win",IF(R20&lt;0,"Loss","Even")))</f>
      </c>
      <c r="V20" s="20">
        <f>IF(R20="","",SUM($R$5:R20))</f>
      </c>
      <c r="W20" s="20">
        <f>IF(V20="","",MAX(0,MAX($V$5:V20)))</f>
      </c>
      <c r="X20" s="20">
        <f>IF(V20="","",V20-W20)</f>
      </c>
      <c r="Y20" s="19">
        <f>IF(A20="","",IF(COUNTIF($A$5:A20,A20)=1,MAX($Y$4:Y19)+1,""))</f>
      </c>
      <c r="Z20" s="19">
        <f>IF(A20="","",TEXT(A20,"ddd"))</f>
      </c>
    </row>
    <row r="21" spans="1:26" x14ac:dyDescent="0.25">
      <c r="A21" s="15">
        <v>46303</v>
      </c>
      <c r="B21" s="16">
        <v>0.4361111111111111</v>
      </c>
      <c r="C21" t="s">
        <v>59</v>
      </c>
      <c r="D21" t="s">
        <v>69</v>
      </c>
      <c r="E21" t="s">
        <v>72</v>
      </c>
      <c r="F21">
        <v>3</v>
      </c>
      <c r="G21" s="17">
        <v>29075</v>
      </c>
      <c r="H21" s="17">
        <v>29052.5</v>
      </c>
      <c r="I21" s="17">
        <v>29043</v>
      </c>
      <c r="J21" s="17">
        <v>29139</v>
      </c>
      <c r="K21" s="18">
        <v>3</v>
      </c>
      <c r="L21" t="s">
        <v>67</v>
      </c>
      <c r="M21" t="s">
        <v>71</v>
      </c>
      <c r="N21" t="s">
        <v>64</v>
      </c>
      <c r="O21" t="s">
        <v>68</v>
      </c>
      <c r="P21" t="s">
        <v>66</v>
      </c>
      <c r="Q21" s="19">
        <f>IF(D21="","",IFERROR(VLOOKUP(D21,Lists!$G$5:$I$40,3,FALSE),""))</f>
      </c>
      <c r="R21" s="20">
        <f>IF(OR(G21="",H21="",Q21=""),"",IF(E21="Short",G21-H21,H21-G21)*F21*Q21-N(K21))</f>
      </c>
      <c r="S21" s="20">
        <f>IF(OR(G21="",I21="",Q21=""),"",ABS(G21-I21)*F21*Q21)</f>
      </c>
      <c r="T21" s="21">
        <f>IF(OR(R21="",N(S21)=0),"",ROUND(R21/S21,2))</f>
      </c>
      <c r="U21" s="19">
        <f>IF(R21="","",IF(R21&gt;0,"Win",IF(R21&lt;0,"Loss","Even")))</f>
      </c>
      <c r="V21" s="20">
        <f>IF(R21="","",SUM($R$5:R21))</f>
      </c>
      <c r="W21" s="20">
        <f>IF(V21="","",MAX(0,MAX($V$5:V21)))</f>
      </c>
      <c r="X21" s="20">
        <f>IF(V21="","",V21-W21)</f>
      </c>
      <c r="Y21" s="19">
        <f>IF(A21="","",IF(COUNTIF($A$5:A21,A21)=1,MAX($Y$4:Y20)+1,""))</f>
      </c>
      <c r="Z21" s="19">
        <f>IF(A21="","",TEXT(A21,"ddd"))</f>
      </c>
    </row>
    <row r="22" spans="1:26" x14ac:dyDescent="0.25">
      <c r="A22" s="15">
        <v>46303</v>
      </c>
      <c r="B22" s="16">
        <v>0.38055555555555554</v>
      </c>
      <c r="C22" t="s">
        <v>59</v>
      </c>
      <c r="D22" t="s">
        <v>69</v>
      </c>
      <c r="E22" t="s">
        <v>61</v>
      </c>
      <c r="F22">
        <v>4</v>
      </c>
      <c r="G22" s="17">
        <v>29200</v>
      </c>
      <c r="H22" s="17">
        <v>29217</v>
      </c>
      <c r="I22" s="17">
        <v>29232</v>
      </c>
      <c r="J22" s="17">
        <v>29136</v>
      </c>
      <c r="K22" s="18">
        <v>4</v>
      </c>
      <c r="L22" t="s">
        <v>70</v>
      </c>
      <c r="M22" t="s">
        <v>71</v>
      </c>
      <c r="N22" t="s">
        <v>64</v>
      </c>
      <c r="O22" t="s">
        <v>77</v>
      </c>
      <c r="P22" t="s">
        <v>66</v>
      </c>
      <c r="Q22" s="19">
        <f>IF(D22="","",IFERROR(VLOOKUP(D22,Lists!$G$5:$I$40,3,FALSE),""))</f>
      </c>
      <c r="R22" s="20">
        <f>IF(OR(G22="",H22="",Q22=""),"",IF(E22="Short",G22-H22,H22-G22)*F22*Q22-N(K22))</f>
      </c>
      <c r="S22" s="20">
        <f>IF(OR(G22="",I22="",Q22=""),"",ABS(G22-I22)*F22*Q22)</f>
      </c>
      <c r="T22" s="21">
        <f>IF(OR(R22="",N(S22)=0),"",ROUND(R22/S22,2))</f>
      </c>
      <c r="U22" s="19">
        <f>IF(R22="","",IF(R22&gt;0,"Win",IF(R22&lt;0,"Loss","Even")))</f>
      </c>
      <c r="V22" s="20">
        <f>IF(R22="","",SUM($R$5:R22))</f>
      </c>
      <c r="W22" s="20">
        <f>IF(V22="","",MAX(0,MAX($V$5:V22)))</f>
      </c>
      <c r="X22" s="20">
        <f>IF(V22="","",V22-W22)</f>
      </c>
      <c r="Y22" s="19">
        <f>IF(A22="","",IF(COUNTIF($A$5:A22,A22)=1,MAX($Y$4:Y21)+1,""))</f>
      </c>
      <c r="Z22" s="19">
        <f>IF(A22="","",TEXT(A22,"ddd"))</f>
      </c>
    </row>
    <row r="23" spans="1:26" x14ac:dyDescent="0.25">
      <c r="A23" s="15">
        <v>46304</v>
      </c>
      <c r="B23" s="16">
        <v>0.5597222222222222</v>
      </c>
      <c r="C23" t="s">
        <v>59</v>
      </c>
      <c r="D23" t="s">
        <v>60</v>
      </c>
      <c r="E23" t="s">
        <v>72</v>
      </c>
      <c r="F23">
        <v>1</v>
      </c>
      <c r="G23" s="17">
        <v>6917.5</v>
      </c>
      <c r="H23" s="17">
        <v>6924</v>
      </c>
      <c r="I23" s="17">
        <v>6913.5</v>
      </c>
      <c r="J23" s="17">
        <v>6925.5</v>
      </c>
      <c r="K23" s="18">
        <v>1</v>
      </c>
      <c r="L23" t="s">
        <v>73</v>
      </c>
      <c r="M23" t="s">
        <v>75</v>
      </c>
      <c r="N23" t="s">
        <v>64</v>
      </c>
      <c r="O23" t="s">
        <v>65</v>
      </c>
      <c r="P23" t="s">
        <v>66</v>
      </c>
      <c r="Q23" s="19">
        <f>IF(D23="","",IFERROR(VLOOKUP(D23,Lists!$G$5:$I$40,3,FALSE),""))</f>
      </c>
      <c r="R23" s="20">
        <f>IF(OR(G23="",H23="",Q23=""),"",IF(E23="Short",G23-H23,H23-G23)*F23*Q23-N(K23))</f>
      </c>
      <c r="S23" s="20">
        <f>IF(OR(G23="",I23="",Q23=""),"",ABS(G23-I23)*F23*Q23)</f>
      </c>
      <c r="T23" s="21">
        <f>IF(OR(R23="",N(S23)=0),"",ROUND(R23/S23,2))</f>
      </c>
      <c r="U23" s="19">
        <f>IF(R23="","",IF(R23&gt;0,"Win",IF(R23&lt;0,"Loss","Even")))</f>
      </c>
      <c r="V23" s="20">
        <f>IF(R23="","",SUM($R$5:R23))</f>
      </c>
      <c r="W23" s="20">
        <f>IF(V23="","",MAX(0,MAX($V$5:V23)))</f>
      </c>
      <c r="X23" s="20">
        <f>IF(V23="","",V23-W23)</f>
      </c>
      <c r="Y23" s="19">
        <f>IF(A23="","",IF(COUNTIF($A$5:A23,A23)=1,MAX($Y$4:Y22)+1,""))</f>
      </c>
      <c r="Z23" s="19">
        <f>IF(A23="","",TEXT(A23,"ddd"))</f>
      </c>
    </row>
    <row r="24" spans="1:26" x14ac:dyDescent="0.25">
      <c r="A24" s="15">
        <v>46304</v>
      </c>
      <c r="B24" s="16">
        <v>0.43263888888888885</v>
      </c>
      <c r="C24" t="s">
        <v>59</v>
      </c>
      <c r="D24" t="s">
        <v>69</v>
      </c>
      <c r="E24" t="s">
        <v>72</v>
      </c>
      <c r="F24">
        <v>3</v>
      </c>
      <c r="G24" s="17">
        <v>29025</v>
      </c>
      <c r="H24" s="17">
        <v>29006</v>
      </c>
      <c r="I24" s="17">
        <v>29001</v>
      </c>
      <c r="J24" s="17">
        <v>29073</v>
      </c>
      <c r="K24" s="18">
        <v>3</v>
      </c>
      <c r="L24" t="s">
        <v>73</v>
      </c>
      <c r="M24" t="s">
        <v>71</v>
      </c>
      <c r="N24" t="s">
        <v>64</v>
      </c>
      <c r="O24" t="s">
        <v>65</v>
      </c>
      <c r="P24" t="s">
        <v>66</v>
      </c>
      <c r="Q24" s="19">
        <f>IF(D24="","",IFERROR(VLOOKUP(D24,Lists!$G$5:$I$40,3,FALSE),""))</f>
      </c>
      <c r="R24" s="20">
        <f>IF(OR(G24="",H24="",Q24=""),"",IF(E24="Short",G24-H24,H24-G24)*F24*Q24-N(K24))</f>
      </c>
      <c r="S24" s="20">
        <f>IF(OR(G24="",I24="",Q24=""),"",ABS(G24-I24)*F24*Q24)</f>
      </c>
      <c r="T24" s="21">
        <f>IF(OR(R24="",N(S24)=0),"",ROUND(R24/S24,2))</f>
      </c>
      <c r="U24" s="19">
        <f>IF(R24="","",IF(R24&gt;0,"Win",IF(R24&lt;0,"Loss","Even")))</f>
      </c>
      <c r="V24" s="20">
        <f>IF(R24="","",SUM($R$5:R24))</f>
      </c>
      <c r="W24" s="20">
        <f>IF(V24="","",MAX(0,MAX($V$5:V24)))</f>
      </c>
      <c r="X24" s="20">
        <f>IF(V24="","",V24-W24)</f>
      </c>
      <c r="Y24" s="19">
        <f>IF(A24="","",IF(COUNTIF($A$5:A24,A24)=1,MAX($Y$4:Y23)+1,""))</f>
      </c>
      <c r="Z24" s="19">
        <f>IF(A24="","",TEXT(A24,"ddd"))</f>
      </c>
    </row>
    <row r="25" spans="1:26" x14ac:dyDescent="0.25">
      <c r="A25" s="15">
        <v>46307</v>
      </c>
      <c r="B25" s="16">
        <v>0.425</v>
      </c>
      <c r="C25" t="s">
        <v>78</v>
      </c>
      <c r="D25" t="s">
        <v>69</v>
      </c>
      <c r="E25" t="s">
        <v>72</v>
      </c>
      <c r="F25">
        <v>3</v>
      </c>
      <c r="G25" s="17">
        <v>29325</v>
      </c>
      <c r="H25" s="17">
        <v>29371.25</v>
      </c>
      <c r="I25" s="17">
        <v>29305</v>
      </c>
      <c r="J25" s="17">
        <v>29365</v>
      </c>
      <c r="K25" s="18">
        <v>3</v>
      </c>
      <c r="L25" t="s">
        <v>70</v>
      </c>
      <c r="M25" t="s">
        <v>71</v>
      </c>
      <c r="N25" t="s">
        <v>74</v>
      </c>
      <c r="O25" t="s">
        <v>65</v>
      </c>
      <c r="P25" t="s">
        <v>66</v>
      </c>
      <c r="Q25" s="19">
        <f>IF(D25="","",IFERROR(VLOOKUP(D25,Lists!$G$5:$I$40,3,FALSE),""))</f>
      </c>
      <c r="R25" s="20">
        <f>IF(OR(G25="",H25="",Q25=""),"",IF(E25="Short",G25-H25,H25-G25)*F25*Q25-N(K25))</f>
      </c>
      <c r="S25" s="20">
        <f>IF(OR(G25="",I25="",Q25=""),"",ABS(G25-I25)*F25*Q25)</f>
      </c>
      <c r="T25" s="21">
        <f>IF(OR(R25="",N(S25)=0),"",ROUND(R25/S25,2))</f>
      </c>
      <c r="U25" s="19">
        <f>IF(R25="","",IF(R25&gt;0,"Win",IF(R25&lt;0,"Loss","Even")))</f>
      </c>
      <c r="V25" s="20">
        <f>IF(R25="","",SUM($R$5:R25))</f>
      </c>
      <c r="W25" s="20">
        <f>IF(V25="","",MAX(0,MAX($V$5:V25)))</f>
      </c>
      <c r="X25" s="20">
        <f>IF(V25="","",V25-W25)</f>
      </c>
      <c r="Y25" s="19">
        <f>IF(A25="","",IF(COUNTIF($A$5:A25,A25)=1,MAX($Y$4:Y24)+1,""))</f>
      </c>
      <c r="Z25" s="19">
        <f>IF(A25="","",TEXT(A25,"ddd"))</f>
      </c>
    </row>
    <row r="26" spans="1:26" x14ac:dyDescent="0.25">
      <c r="A26" s="15">
        <v>46307</v>
      </c>
      <c r="B26" s="16">
        <v>0.6145833333333334</v>
      </c>
      <c r="C26" t="s">
        <v>78</v>
      </c>
      <c r="D26" t="s">
        <v>69</v>
      </c>
      <c r="E26" t="s">
        <v>61</v>
      </c>
      <c r="F26">
        <v>3</v>
      </c>
      <c r="G26" s="17">
        <v>28450</v>
      </c>
      <c r="H26" s="17">
        <v>28424</v>
      </c>
      <c r="I26" s="17">
        <v>28470</v>
      </c>
      <c r="J26" s="17">
        <v>28410</v>
      </c>
      <c r="K26" s="18">
        <v>3</v>
      </c>
      <c r="L26" t="s">
        <v>70</v>
      </c>
      <c r="M26" t="s">
        <v>63</v>
      </c>
      <c r="N26" t="s">
        <v>64</v>
      </c>
      <c r="O26" t="s">
        <v>65</v>
      </c>
      <c r="P26" t="s">
        <v>66</v>
      </c>
      <c r="Q26" s="19">
        <f>IF(D26="","",IFERROR(VLOOKUP(D26,Lists!$G$5:$I$40,3,FALSE),""))</f>
      </c>
      <c r="R26" s="20">
        <f>IF(OR(G26="",H26="",Q26=""),"",IF(E26="Short",G26-H26,H26-G26)*F26*Q26-N(K26))</f>
      </c>
      <c r="S26" s="20">
        <f>IF(OR(G26="",I26="",Q26=""),"",ABS(G26-I26)*F26*Q26)</f>
      </c>
      <c r="T26" s="21">
        <f>IF(OR(R26="",N(S26)=0),"",ROUND(R26/S26,2))</f>
      </c>
      <c r="U26" s="19">
        <f>IF(R26="","",IF(R26&gt;0,"Win",IF(R26&lt;0,"Loss","Even")))</f>
      </c>
      <c r="V26" s="20">
        <f>IF(R26="","",SUM($R$5:R26))</f>
      </c>
      <c r="W26" s="20">
        <f>IF(V26="","",MAX(0,MAX($V$5:V26)))</f>
      </c>
      <c r="X26" s="20">
        <f>IF(V26="","",V26-W26)</f>
      </c>
      <c r="Y26" s="19">
        <f>IF(A26="","",IF(COUNTIF($A$5:A26,A26)=1,MAX($Y$4:Y25)+1,""))</f>
      </c>
      <c r="Z26" s="19">
        <f>IF(A26="","",TEXT(A26,"ddd"))</f>
      </c>
    </row>
    <row r="27" spans="1:26" x14ac:dyDescent="0.25">
      <c r="A27" s="15">
        <v>46307</v>
      </c>
      <c r="B27" s="16">
        <v>0.38819444444444445</v>
      </c>
      <c r="C27" t="s">
        <v>78</v>
      </c>
      <c r="D27" t="s">
        <v>60</v>
      </c>
      <c r="E27" t="s">
        <v>61</v>
      </c>
      <c r="F27">
        <v>1</v>
      </c>
      <c r="G27" s="17">
        <v>6907.5</v>
      </c>
      <c r="H27" s="17">
        <v>6899</v>
      </c>
      <c r="I27" s="17">
        <v>6911.5</v>
      </c>
      <c r="J27" s="17">
        <v>6899.5</v>
      </c>
      <c r="K27" s="18">
        <v>1</v>
      </c>
      <c r="L27" t="s">
        <v>67</v>
      </c>
      <c r="M27" t="s">
        <v>71</v>
      </c>
      <c r="N27" t="s">
        <v>64</v>
      </c>
      <c r="O27" t="s">
        <v>65</v>
      </c>
      <c r="P27" t="s">
        <v>66</v>
      </c>
      <c r="Q27" s="19">
        <f>IF(D27="","",IFERROR(VLOOKUP(D27,Lists!$G$5:$I$40,3,FALSE),""))</f>
      </c>
      <c r="R27" s="20">
        <f>IF(OR(G27="",H27="",Q27=""),"",IF(E27="Short",G27-H27,H27-G27)*F27*Q27-N(K27))</f>
      </c>
      <c r="S27" s="20">
        <f>IF(OR(G27="",I27="",Q27=""),"",ABS(G27-I27)*F27*Q27)</f>
      </c>
      <c r="T27" s="21">
        <f>IF(OR(R27="",N(S27)=0),"",ROUND(R27/S27,2))</f>
      </c>
      <c r="U27" s="19">
        <f>IF(R27="","",IF(R27&gt;0,"Win",IF(R27&lt;0,"Loss","Even")))</f>
      </c>
      <c r="V27" s="20">
        <f>IF(R27="","",SUM($R$5:R27))</f>
      </c>
      <c r="W27" s="20">
        <f>IF(V27="","",MAX(0,MAX($V$5:V27)))</f>
      </c>
      <c r="X27" s="20">
        <f>IF(V27="","",V27-W27)</f>
      </c>
      <c r="Y27" s="19">
        <f>IF(A27="","",IF(COUNTIF($A$5:A27,A27)=1,MAX($Y$4:Y26)+1,""))</f>
      </c>
      <c r="Z27" s="19">
        <f>IF(A27="","",TEXT(A27,"ddd"))</f>
      </c>
    </row>
    <row r="28" spans="1:26" x14ac:dyDescent="0.25">
      <c r="A28" s="15">
        <v>46307</v>
      </c>
      <c r="B28" s="16">
        <v>0.38819444444444445</v>
      </c>
      <c r="C28" t="s">
        <v>78</v>
      </c>
      <c r="D28" t="s">
        <v>60</v>
      </c>
      <c r="E28" t="s">
        <v>72</v>
      </c>
      <c r="F28">
        <v>2</v>
      </c>
      <c r="G28" s="17">
        <v>6977.5</v>
      </c>
      <c r="H28" s="17">
        <v>6984</v>
      </c>
      <c r="I28" s="17">
        <v>6973.5</v>
      </c>
      <c r="J28" s="17">
        <v>6985.5</v>
      </c>
      <c r="K28" s="18">
        <v>2</v>
      </c>
      <c r="L28" t="s">
        <v>73</v>
      </c>
      <c r="M28" t="s">
        <v>71</v>
      </c>
      <c r="N28" t="s">
        <v>64</v>
      </c>
      <c r="O28" t="s">
        <v>65</v>
      </c>
      <c r="P28" t="s">
        <v>66</v>
      </c>
      <c r="Q28" s="19">
        <f>IF(D28="","",IFERROR(VLOOKUP(D28,Lists!$G$5:$I$40,3,FALSE),""))</f>
      </c>
      <c r="R28" s="20">
        <f>IF(OR(G28="",H28="",Q28=""),"",IF(E28="Short",G28-H28,H28-G28)*F28*Q28-N(K28))</f>
      </c>
      <c r="S28" s="20">
        <f>IF(OR(G28="",I28="",Q28=""),"",ABS(G28-I28)*F28*Q28)</f>
      </c>
      <c r="T28" s="21">
        <f>IF(OR(R28="",N(S28)=0),"",ROUND(R28/S28,2))</f>
      </c>
      <c r="U28" s="19">
        <f>IF(R28="","",IF(R28&gt;0,"Win",IF(R28&lt;0,"Loss","Even")))</f>
      </c>
      <c r="V28" s="20">
        <f>IF(R28="","",SUM($R$5:R28))</f>
      </c>
      <c r="W28" s="20">
        <f>IF(V28="","",MAX(0,MAX($V$5:V28)))</f>
      </c>
      <c r="X28" s="20">
        <f>IF(V28="","",V28-W28)</f>
      </c>
      <c r="Y28" s="19">
        <f>IF(A28="","",IF(COUNTIF($A$5:A28,A28)=1,MAX($Y$4:Y27)+1,""))</f>
      </c>
      <c r="Z28" s="19">
        <f>IF(A28="","",TEXT(A28,"ddd"))</f>
      </c>
    </row>
    <row r="29" spans="1:26" x14ac:dyDescent="0.25">
      <c r="A29" s="15">
        <v>46308</v>
      </c>
      <c r="B29" s="16">
        <v>0.4069444444444445</v>
      </c>
      <c r="C29" t="s">
        <v>78</v>
      </c>
      <c r="D29" t="s">
        <v>69</v>
      </c>
      <c r="E29" t="s">
        <v>61</v>
      </c>
      <c r="F29">
        <v>3</v>
      </c>
      <c r="G29" s="17">
        <v>28750</v>
      </c>
      <c r="H29" s="17">
        <v>28703.5</v>
      </c>
      <c r="I29" s="17">
        <v>28770</v>
      </c>
      <c r="J29" s="17">
        <v>28710</v>
      </c>
      <c r="K29" s="18">
        <v>3</v>
      </c>
      <c r="L29" t="s">
        <v>62</v>
      </c>
      <c r="M29" t="s">
        <v>71</v>
      </c>
      <c r="N29" t="s">
        <v>64</v>
      </c>
      <c r="O29" t="s">
        <v>65</v>
      </c>
      <c r="P29" t="s">
        <v>66</v>
      </c>
      <c r="Q29" s="19">
        <f>IF(D29="","",IFERROR(VLOOKUP(D29,Lists!$G$5:$I$40,3,FALSE),""))</f>
      </c>
      <c r="R29" s="20">
        <f>IF(OR(G29="",H29="",Q29=""),"",IF(E29="Short",G29-H29,H29-G29)*F29*Q29-N(K29))</f>
      </c>
      <c r="S29" s="20">
        <f>IF(OR(G29="",I29="",Q29=""),"",ABS(G29-I29)*F29*Q29)</f>
      </c>
      <c r="T29" s="21">
        <f>IF(OR(R29="",N(S29)=0),"",ROUND(R29/S29,2))</f>
      </c>
      <c r="U29" s="19">
        <f>IF(R29="","",IF(R29&gt;0,"Win",IF(R29&lt;0,"Loss","Even")))</f>
      </c>
      <c r="V29" s="20">
        <f>IF(R29="","",SUM($R$5:R29))</f>
      </c>
      <c r="W29" s="20">
        <f>IF(V29="","",MAX(0,MAX($V$5:V29)))</f>
      </c>
      <c r="X29" s="20">
        <f>IF(V29="","",V29-W29)</f>
      </c>
      <c r="Y29" s="19">
        <f>IF(A29="","",IF(COUNTIF($A$5:A29,A29)=1,MAX($Y$4:Y28)+1,""))</f>
      </c>
      <c r="Z29" s="19">
        <f>IF(A29="","",TEXT(A29,"ddd"))</f>
      </c>
    </row>
    <row r="30" spans="1:26" x14ac:dyDescent="0.25">
      <c r="A30" s="15">
        <v>46308</v>
      </c>
      <c r="B30" s="16">
        <v>0.4145833333333333</v>
      </c>
      <c r="C30" t="s">
        <v>78</v>
      </c>
      <c r="D30" t="s">
        <v>69</v>
      </c>
      <c r="E30" t="s">
        <v>72</v>
      </c>
      <c r="F30">
        <v>4</v>
      </c>
      <c r="G30" s="17">
        <v>29050</v>
      </c>
      <c r="H30" s="17">
        <v>29089.5</v>
      </c>
      <c r="I30" s="17">
        <v>29022</v>
      </c>
      <c r="J30" s="17">
        <v>29106</v>
      </c>
      <c r="K30" s="18">
        <v>4</v>
      </c>
      <c r="L30" t="s">
        <v>73</v>
      </c>
      <c r="M30" t="s">
        <v>71</v>
      </c>
      <c r="N30" t="s">
        <v>64</v>
      </c>
      <c r="O30" t="s">
        <v>65</v>
      </c>
      <c r="P30" t="s">
        <v>66</v>
      </c>
      <c r="Q30" s="19">
        <f>IF(D30="","",IFERROR(VLOOKUP(D30,Lists!$G$5:$I$40,3,FALSE),""))</f>
      </c>
      <c r="R30" s="20">
        <f>IF(OR(G30="",H30="",Q30=""),"",IF(E30="Short",G30-H30,H30-G30)*F30*Q30-N(K30))</f>
      </c>
      <c r="S30" s="20">
        <f>IF(OR(G30="",I30="",Q30=""),"",ABS(G30-I30)*F30*Q30)</f>
      </c>
      <c r="T30" s="21">
        <f>IF(OR(R30="",N(S30)=0),"",ROUND(R30/S30,2))</f>
      </c>
      <c r="U30" s="19">
        <f>IF(R30="","",IF(R30&gt;0,"Win",IF(R30&lt;0,"Loss","Even")))</f>
      </c>
      <c r="V30" s="20">
        <f>IF(R30="","",SUM($R$5:R30))</f>
      </c>
      <c r="W30" s="20">
        <f>IF(V30="","",MAX(0,MAX($V$5:V30)))</f>
      </c>
      <c r="X30" s="20">
        <f>IF(V30="","",V30-W30)</f>
      </c>
      <c r="Y30" s="19">
        <f>IF(A30="","",IF(COUNTIF($A$5:A30,A30)=1,MAX($Y$4:Y29)+1,""))</f>
      </c>
      <c r="Z30" s="19">
        <f>IF(A30="","",TEXT(A30,"ddd"))</f>
      </c>
    </row>
    <row r="31" spans="1:26" x14ac:dyDescent="0.25">
      <c r="A31" s="15">
        <v>46309</v>
      </c>
      <c r="B31" s="16">
        <v>0.4604166666666667</v>
      </c>
      <c r="C31" t="s">
        <v>78</v>
      </c>
      <c r="D31" t="s">
        <v>69</v>
      </c>
      <c r="E31" t="s">
        <v>72</v>
      </c>
      <c r="F31">
        <v>2</v>
      </c>
      <c r="G31" s="17">
        <v>29025</v>
      </c>
      <c r="H31" s="17">
        <v>28996.25</v>
      </c>
      <c r="I31" s="17">
        <v>28993</v>
      </c>
      <c r="J31" s="17">
        <v>29089</v>
      </c>
      <c r="K31" s="18">
        <v>2</v>
      </c>
      <c r="L31" t="s">
        <v>62</v>
      </c>
      <c r="M31" t="s">
        <v>75</v>
      </c>
      <c r="N31" t="s">
        <v>64</v>
      </c>
      <c r="O31" t="s">
        <v>65</v>
      </c>
      <c r="P31" t="s">
        <v>66</v>
      </c>
      <c r="Q31" s="19">
        <f>IF(D31="","",IFERROR(VLOOKUP(D31,Lists!$G$5:$I$40,3,FALSE),""))</f>
      </c>
      <c r="R31" s="20">
        <f>IF(OR(G31="",H31="",Q31=""),"",IF(E31="Short",G31-H31,H31-G31)*F31*Q31-N(K31))</f>
      </c>
      <c r="S31" s="20">
        <f>IF(OR(G31="",I31="",Q31=""),"",ABS(G31-I31)*F31*Q31)</f>
      </c>
      <c r="T31" s="21">
        <f>IF(OR(R31="",N(S31)=0),"",ROUND(R31/S31,2))</f>
      </c>
      <c r="U31" s="19">
        <f>IF(R31="","",IF(R31&gt;0,"Win",IF(R31&lt;0,"Loss","Even")))</f>
      </c>
      <c r="V31" s="20">
        <f>IF(R31="","",SUM($R$5:R31))</f>
      </c>
      <c r="W31" s="20">
        <f>IF(V31="","",MAX(0,MAX($V$5:V31)))</f>
      </c>
      <c r="X31" s="20">
        <f>IF(V31="","",V31-W31)</f>
      </c>
      <c r="Y31" s="19">
        <f>IF(A31="","",IF(COUNTIF($A$5:A31,A31)=1,MAX($Y$4:Y30)+1,""))</f>
      </c>
      <c r="Z31" s="19">
        <f>IF(A31="","",TEXT(A31,"ddd"))</f>
      </c>
    </row>
    <row r="32" spans="1:26" x14ac:dyDescent="0.25">
      <c r="A32" s="15">
        <v>46309</v>
      </c>
      <c r="B32" s="16">
        <v>0.5569444444444445</v>
      </c>
      <c r="C32" t="s">
        <v>78</v>
      </c>
      <c r="D32" t="s">
        <v>69</v>
      </c>
      <c r="E32" t="s">
        <v>61</v>
      </c>
      <c r="F32">
        <v>2</v>
      </c>
      <c r="G32" s="17">
        <v>28400</v>
      </c>
      <c r="H32" s="17">
        <v>28359</v>
      </c>
      <c r="I32" s="17">
        <v>28420</v>
      </c>
      <c r="J32" s="17">
        <v>28360</v>
      </c>
      <c r="K32" s="18">
        <v>2</v>
      </c>
      <c r="L32" t="s">
        <v>70</v>
      </c>
      <c r="M32" t="s">
        <v>75</v>
      </c>
      <c r="N32" t="s">
        <v>64</v>
      </c>
      <c r="O32" t="s">
        <v>65</v>
      </c>
      <c r="P32" t="s">
        <v>66</v>
      </c>
      <c r="Q32" s="19">
        <f>IF(D32="","",IFERROR(VLOOKUP(D32,Lists!$G$5:$I$40,3,FALSE),""))</f>
      </c>
      <c r="R32" s="20">
        <f>IF(OR(G32="",H32="",Q32=""),"",IF(E32="Short",G32-H32,H32-G32)*F32*Q32-N(K32))</f>
      </c>
      <c r="S32" s="20">
        <f>IF(OR(G32="",I32="",Q32=""),"",ABS(G32-I32)*F32*Q32)</f>
      </c>
      <c r="T32" s="21">
        <f>IF(OR(R32="",N(S32)=0),"",ROUND(R32/S32,2))</f>
      </c>
      <c r="U32" s="19">
        <f>IF(R32="","",IF(R32&gt;0,"Win",IF(R32&lt;0,"Loss","Even")))</f>
      </c>
      <c r="V32" s="20">
        <f>IF(R32="","",SUM($R$5:R32))</f>
      </c>
      <c r="W32" s="20">
        <f>IF(V32="","",MAX(0,MAX($V$5:V32)))</f>
      </c>
      <c r="X32" s="20">
        <f>IF(V32="","",V32-W32)</f>
      </c>
      <c r="Y32" s="19">
        <f>IF(A32="","",IF(COUNTIF($A$5:A32,A32)=1,MAX($Y$4:Y31)+1,""))</f>
      </c>
      <c r="Z32" s="19">
        <f>IF(A32="","",TEXT(A32,"ddd"))</f>
      </c>
    </row>
    <row r="33" spans="1:26" x14ac:dyDescent="0.25">
      <c r="A33" s="15">
        <v>46310</v>
      </c>
      <c r="B33" s="16">
        <v>0.5555555555555556</v>
      </c>
      <c r="C33" t="s">
        <v>78</v>
      </c>
      <c r="D33" t="s">
        <v>69</v>
      </c>
      <c r="E33" t="s">
        <v>72</v>
      </c>
      <c r="F33">
        <v>2</v>
      </c>
      <c r="G33" s="17">
        <v>28750</v>
      </c>
      <c r="H33" s="17">
        <v>28738.75</v>
      </c>
      <c r="I33" s="17">
        <v>28730</v>
      </c>
      <c r="J33" s="17">
        <v>28790</v>
      </c>
      <c r="K33" s="18">
        <v>2</v>
      </c>
      <c r="L33" t="s">
        <v>70</v>
      </c>
      <c r="M33" t="s">
        <v>75</v>
      </c>
      <c r="N33" t="s">
        <v>64</v>
      </c>
      <c r="O33" t="s">
        <v>77</v>
      </c>
      <c r="P33" t="s">
        <v>66</v>
      </c>
      <c r="Q33" s="19">
        <f>IF(D33="","",IFERROR(VLOOKUP(D33,Lists!$G$5:$I$40,3,FALSE),""))</f>
      </c>
      <c r="R33" s="20">
        <f>IF(OR(G33="",H33="",Q33=""),"",IF(E33="Short",G33-H33,H33-G33)*F33*Q33-N(K33))</f>
      </c>
      <c r="S33" s="20">
        <f>IF(OR(G33="",I33="",Q33=""),"",ABS(G33-I33)*F33*Q33)</f>
      </c>
      <c r="T33" s="21">
        <f>IF(OR(R33="",N(S33)=0),"",ROUND(R33/S33,2))</f>
      </c>
      <c r="U33" s="19">
        <f>IF(R33="","",IF(R33&gt;0,"Win",IF(R33&lt;0,"Loss","Even")))</f>
      </c>
      <c r="V33" s="20">
        <f>IF(R33="","",SUM($R$5:R33))</f>
      </c>
      <c r="W33" s="20">
        <f>IF(V33="","",MAX(0,MAX($V$5:V33)))</f>
      </c>
      <c r="X33" s="20">
        <f>IF(V33="","",V33-W33)</f>
      </c>
      <c r="Y33" s="19">
        <f>IF(A33="","",IF(COUNTIF($A$5:A33,A33)=1,MAX($Y$4:Y32)+1,""))</f>
      </c>
      <c r="Z33" s="19">
        <f>IF(A33="","",TEXT(A33,"ddd"))</f>
      </c>
    </row>
    <row r="34" spans="1:26" x14ac:dyDescent="0.25">
      <c r="A34" s="15">
        <v>46310</v>
      </c>
      <c r="B34" s="16">
        <v>0.4388888888888889</v>
      </c>
      <c r="C34" t="s">
        <v>78</v>
      </c>
      <c r="D34" t="s">
        <v>69</v>
      </c>
      <c r="E34" t="s">
        <v>72</v>
      </c>
      <c r="F34">
        <v>2</v>
      </c>
      <c r="G34" s="17">
        <v>29200</v>
      </c>
      <c r="H34" s="17">
        <v>29235.5</v>
      </c>
      <c r="I34" s="17">
        <v>29176</v>
      </c>
      <c r="J34" s="17">
        <v>29248</v>
      </c>
      <c r="K34" s="18">
        <v>2</v>
      </c>
      <c r="L34" t="s">
        <v>73</v>
      </c>
      <c r="M34" t="s">
        <v>71</v>
      </c>
      <c r="N34" t="s">
        <v>64</v>
      </c>
      <c r="O34" t="s">
        <v>65</v>
      </c>
      <c r="P34" t="s">
        <v>66</v>
      </c>
      <c r="Q34" s="19">
        <f>IF(D34="","",IFERROR(VLOOKUP(D34,Lists!$G$5:$I$40,3,FALSE),""))</f>
      </c>
      <c r="R34" s="20">
        <f>IF(OR(G34="",H34="",Q34=""),"",IF(E34="Short",G34-H34,H34-G34)*F34*Q34-N(K34))</f>
      </c>
      <c r="S34" s="20">
        <f>IF(OR(G34="",I34="",Q34=""),"",ABS(G34-I34)*F34*Q34)</f>
      </c>
      <c r="T34" s="21">
        <f>IF(OR(R34="",N(S34)=0),"",ROUND(R34/S34,2))</f>
      </c>
      <c r="U34" s="19">
        <f>IF(R34="","",IF(R34&gt;0,"Win",IF(R34&lt;0,"Loss","Even")))</f>
      </c>
      <c r="V34" s="20">
        <f>IF(R34="","",SUM($R$5:R34))</f>
      </c>
      <c r="W34" s="20">
        <f>IF(V34="","",MAX(0,MAX($V$5:V34)))</f>
      </c>
      <c r="X34" s="20">
        <f>IF(V34="","",V34-W34)</f>
      </c>
      <c r="Y34" s="19">
        <f>IF(A34="","",IF(COUNTIF($A$5:A34,A34)=1,MAX($Y$4:Y33)+1,""))</f>
      </c>
      <c r="Z34" s="19">
        <f>IF(A34="","",TEXT(A34,"ddd"))</f>
      </c>
    </row>
    <row r="35" spans="1:26" x14ac:dyDescent="0.25">
      <c r="A35" s="15">
        <v>46311</v>
      </c>
      <c r="B35" s="16">
        <v>0.5854166666666667</v>
      </c>
      <c r="C35" t="s">
        <v>78</v>
      </c>
      <c r="D35" t="s">
        <v>60</v>
      </c>
      <c r="E35" t="s">
        <v>72</v>
      </c>
      <c r="F35">
        <v>1</v>
      </c>
      <c r="G35" s="17">
        <v>6917.5</v>
      </c>
      <c r="H35" s="17">
        <v>6915.5</v>
      </c>
      <c r="I35" s="17">
        <v>6913.5</v>
      </c>
      <c r="J35" s="17">
        <v>6925.5</v>
      </c>
      <c r="K35" s="18">
        <v>1</v>
      </c>
      <c r="L35" t="s">
        <v>70</v>
      </c>
      <c r="M35" t="s">
        <v>63</v>
      </c>
      <c r="N35" t="s">
        <v>64</v>
      </c>
      <c r="O35" t="s">
        <v>77</v>
      </c>
      <c r="P35" t="s">
        <v>66</v>
      </c>
      <c r="Q35" s="19">
        <f>IF(D35="","",IFERROR(VLOOKUP(D35,Lists!$G$5:$I$40,3,FALSE),""))</f>
      </c>
      <c r="R35" s="20">
        <f>IF(OR(G35="",H35="",Q35=""),"",IF(E35="Short",G35-H35,H35-G35)*F35*Q35-N(K35))</f>
      </c>
      <c r="S35" s="20">
        <f>IF(OR(G35="",I35="",Q35=""),"",ABS(G35-I35)*F35*Q35)</f>
      </c>
      <c r="T35" s="21">
        <f>IF(OR(R35="",N(S35)=0),"",ROUND(R35/S35,2))</f>
      </c>
      <c r="U35" s="19">
        <f>IF(R35="","",IF(R35&gt;0,"Win",IF(R35&lt;0,"Loss","Even")))</f>
      </c>
      <c r="V35" s="20">
        <f>IF(R35="","",SUM($R$5:R35))</f>
      </c>
      <c r="W35" s="20">
        <f>IF(V35="","",MAX(0,MAX($V$5:V35)))</f>
      </c>
      <c r="X35" s="20">
        <f>IF(V35="","",V35-W35)</f>
      </c>
      <c r="Y35" s="19">
        <f>IF(A35="","",IF(COUNTIF($A$5:A35,A35)=1,MAX($Y$4:Y34)+1,""))</f>
      </c>
      <c r="Z35" s="19">
        <f>IF(A35="","",TEXT(A35,"ddd"))</f>
      </c>
    </row>
    <row r="36" spans="1:26" x14ac:dyDescent="0.25">
      <c r="A36" s="15">
        <v>46311</v>
      </c>
      <c r="B36" s="16">
        <v>0.4131944444444444</v>
      </c>
      <c r="C36" t="s">
        <v>78</v>
      </c>
      <c r="D36" t="s">
        <v>60</v>
      </c>
      <c r="E36" t="s">
        <v>61</v>
      </c>
      <c r="F36">
        <v>2</v>
      </c>
      <c r="G36" s="17">
        <v>6880</v>
      </c>
      <c r="H36" s="17">
        <v>6876</v>
      </c>
      <c r="I36" s="17">
        <v>6884</v>
      </c>
      <c r="J36" s="17">
        <v>6872</v>
      </c>
      <c r="K36" s="18">
        <v>2</v>
      </c>
      <c r="L36" t="s">
        <v>62</v>
      </c>
      <c r="M36" t="s">
        <v>71</v>
      </c>
      <c r="N36" t="s">
        <v>64</v>
      </c>
      <c r="O36" t="s">
        <v>65</v>
      </c>
      <c r="P36" t="s">
        <v>66</v>
      </c>
      <c r="Q36" s="19">
        <f>IF(D36="","",IFERROR(VLOOKUP(D36,Lists!$G$5:$I$40,3,FALSE),""))</f>
      </c>
      <c r="R36" s="20">
        <f>IF(OR(G36="",H36="",Q36=""),"",IF(E36="Short",G36-H36,H36-G36)*F36*Q36-N(K36))</f>
      </c>
      <c r="S36" s="20">
        <f>IF(OR(G36="",I36="",Q36=""),"",ABS(G36-I36)*F36*Q36)</f>
      </c>
      <c r="T36" s="21">
        <f>IF(OR(R36="",N(S36)=0),"",ROUND(R36/S36,2))</f>
      </c>
      <c r="U36" s="19">
        <f>IF(R36="","",IF(R36&gt;0,"Win",IF(R36&lt;0,"Loss","Even")))</f>
      </c>
      <c r="V36" s="20">
        <f>IF(R36="","",SUM($R$5:R36))</f>
      </c>
      <c r="W36" s="20">
        <f>IF(V36="","",MAX(0,MAX($V$5:V36)))</f>
      </c>
      <c r="X36" s="20">
        <f>IF(V36="","",V36-W36)</f>
      </c>
      <c r="Y36" s="19">
        <f>IF(A36="","",IF(COUNTIF($A$5:A36,A36)=1,MAX($Y$4:Y35)+1,""))</f>
      </c>
      <c r="Z36" s="19">
        <f>IF(A36="","",TEXT(A36,"ddd"))</f>
      </c>
    </row>
    <row r="37" spans="1:26" x14ac:dyDescent="0.25">
      <c r="A37" s="15">
        <v>46311</v>
      </c>
      <c r="B37" s="16">
        <v>0.425</v>
      </c>
      <c r="C37" t="s">
        <v>78</v>
      </c>
      <c r="D37" t="s">
        <v>60</v>
      </c>
      <c r="E37" t="s">
        <v>61</v>
      </c>
      <c r="F37">
        <v>1</v>
      </c>
      <c r="G37" s="17">
        <v>6937.5</v>
      </c>
      <c r="H37" s="17">
        <v>6929.25</v>
      </c>
      <c r="I37" s="17">
        <v>6942.5</v>
      </c>
      <c r="J37" s="17">
        <v>6927.5</v>
      </c>
      <c r="K37" s="18">
        <v>1</v>
      </c>
      <c r="L37" t="s">
        <v>62</v>
      </c>
      <c r="M37" t="s">
        <v>71</v>
      </c>
      <c r="N37" t="s">
        <v>64</v>
      </c>
      <c r="O37" t="s">
        <v>65</v>
      </c>
      <c r="P37" t="s">
        <v>66</v>
      </c>
      <c r="Q37" s="19">
        <f>IF(D37="","",IFERROR(VLOOKUP(D37,Lists!$G$5:$I$40,3,FALSE),""))</f>
      </c>
      <c r="R37" s="20">
        <f>IF(OR(G37="",H37="",Q37=""),"",IF(E37="Short",G37-H37,H37-G37)*F37*Q37-N(K37))</f>
      </c>
      <c r="S37" s="20">
        <f>IF(OR(G37="",I37="",Q37=""),"",ABS(G37-I37)*F37*Q37)</f>
      </c>
      <c r="T37" s="21">
        <f>IF(OR(R37="",N(S37)=0),"",ROUND(R37/S37,2))</f>
      </c>
      <c r="U37" s="19">
        <f>IF(R37="","",IF(R37&gt;0,"Win",IF(R37&lt;0,"Loss","Even")))</f>
      </c>
      <c r="V37" s="20">
        <f>IF(R37="","",SUM($R$5:R37))</f>
      </c>
      <c r="W37" s="20">
        <f>IF(V37="","",MAX(0,MAX($V$5:V37)))</f>
      </c>
      <c r="X37" s="20">
        <f>IF(V37="","",V37-W37)</f>
      </c>
      <c r="Y37" s="19">
        <f>IF(A37="","",IF(COUNTIF($A$5:A37,A37)=1,MAX($Y$4:Y36)+1,""))</f>
      </c>
      <c r="Z37" s="19">
        <f>IF(A37="","",TEXT(A37,"ddd"))</f>
      </c>
    </row>
    <row r="38" spans="1:26" x14ac:dyDescent="0.25">
      <c r="A38" s="15">
        <v>46314</v>
      </c>
      <c r="B38" s="16">
        <v>0.6083333333333333</v>
      </c>
      <c r="C38" t="s">
        <v>78</v>
      </c>
      <c r="D38" t="s">
        <v>60</v>
      </c>
      <c r="E38" t="s">
        <v>61</v>
      </c>
      <c r="F38">
        <v>2</v>
      </c>
      <c r="G38" s="17">
        <v>6885</v>
      </c>
      <c r="H38" s="17">
        <v>6876.5</v>
      </c>
      <c r="I38" s="17">
        <v>6891</v>
      </c>
      <c r="J38" s="17">
        <v>6873</v>
      </c>
      <c r="K38" s="18">
        <v>2</v>
      </c>
      <c r="L38" t="s">
        <v>73</v>
      </c>
      <c r="M38" t="s">
        <v>63</v>
      </c>
      <c r="N38" t="s">
        <v>64</v>
      </c>
      <c r="O38" t="s">
        <v>65</v>
      </c>
      <c r="P38" t="s">
        <v>66</v>
      </c>
      <c r="Q38" s="19">
        <f>IF(D38="","",IFERROR(VLOOKUP(D38,Lists!$G$5:$I$40,3,FALSE),""))</f>
      </c>
      <c r="R38" s="20">
        <f>IF(OR(G38="",H38="",Q38=""),"",IF(E38="Short",G38-H38,H38-G38)*F38*Q38-N(K38))</f>
      </c>
      <c r="S38" s="20">
        <f>IF(OR(G38="",I38="",Q38=""),"",ABS(G38-I38)*F38*Q38)</f>
      </c>
      <c r="T38" s="21">
        <f>IF(OR(R38="",N(S38)=0),"",ROUND(R38/S38,2))</f>
      </c>
      <c r="U38" s="19">
        <f>IF(R38="","",IF(R38&gt;0,"Win",IF(R38&lt;0,"Loss","Even")))</f>
      </c>
      <c r="V38" s="20">
        <f>IF(R38="","",SUM($R$5:R38))</f>
      </c>
      <c r="W38" s="20">
        <f>IF(V38="","",MAX(0,MAX($V$5:V38)))</f>
      </c>
      <c r="X38" s="20">
        <f>IF(V38="","",V38-W38)</f>
      </c>
      <c r="Y38" s="19">
        <f>IF(A38="","",IF(COUNTIF($A$5:A38,A38)=1,MAX($Y$4:Y37)+1,""))</f>
      </c>
      <c r="Z38" s="19">
        <f>IF(A38="","",TEXT(A38,"ddd"))</f>
      </c>
    </row>
    <row r="39" spans="1:26" x14ac:dyDescent="0.25">
      <c r="A39" s="15">
        <v>46314</v>
      </c>
      <c r="B39" s="16">
        <v>0.5506944444444445</v>
      </c>
      <c r="C39" t="s">
        <v>78</v>
      </c>
      <c r="D39" t="s">
        <v>69</v>
      </c>
      <c r="E39" t="s">
        <v>72</v>
      </c>
      <c r="F39">
        <v>4</v>
      </c>
      <c r="G39" s="17">
        <v>29225</v>
      </c>
      <c r="H39" s="17">
        <v>29202.75</v>
      </c>
      <c r="I39" s="17">
        <v>29201</v>
      </c>
      <c r="J39" s="17">
        <v>29273</v>
      </c>
      <c r="K39" s="18">
        <v>4</v>
      </c>
      <c r="L39" t="s">
        <v>70</v>
      </c>
      <c r="M39" t="s">
        <v>75</v>
      </c>
      <c r="N39" t="s">
        <v>64</v>
      </c>
      <c r="O39" t="s">
        <v>65</v>
      </c>
      <c r="P39" t="s">
        <v>66</v>
      </c>
      <c r="Q39" s="19">
        <f>IF(D39="","",IFERROR(VLOOKUP(D39,Lists!$G$5:$I$40,3,FALSE),""))</f>
      </c>
      <c r="R39" s="20">
        <f>IF(OR(G39="",H39="",Q39=""),"",IF(E39="Short",G39-H39,H39-G39)*F39*Q39-N(K39))</f>
      </c>
      <c r="S39" s="20">
        <f>IF(OR(G39="",I39="",Q39=""),"",ABS(G39-I39)*F39*Q39)</f>
      </c>
      <c r="T39" s="21">
        <f>IF(OR(R39="",N(S39)=0),"",ROUND(R39/S39,2))</f>
      </c>
      <c r="U39" s="19">
        <f>IF(R39="","",IF(R39&gt;0,"Win",IF(R39&lt;0,"Loss","Even")))</f>
      </c>
      <c r="V39" s="20">
        <f>IF(R39="","",SUM($R$5:R39))</f>
      </c>
      <c r="W39" s="20">
        <f>IF(V39="","",MAX(0,MAX($V$5:V39)))</f>
      </c>
      <c r="X39" s="20">
        <f>IF(V39="","",V39-W39)</f>
      </c>
      <c r="Y39" s="19">
        <f>IF(A39="","",IF(COUNTIF($A$5:A39,A39)=1,MAX($Y$4:Y38)+1,""))</f>
      </c>
      <c r="Z39" s="19">
        <f>IF(A39="","",TEXT(A39,"ddd"))</f>
      </c>
    </row>
    <row r="40" spans="1:26" x14ac:dyDescent="0.25">
      <c r="A40" s="15">
        <v>46315</v>
      </c>
      <c r="B40" s="16">
        <v>0.4395833333333334</v>
      </c>
      <c r="C40" t="s">
        <v>78</v>
      </c>
      <c r="D40" t="s">
        <v>60</v>
      </c>
      <c r="E40" t="s">
        <v>61</v>
      </c>
      <c r="F40">
        <v>1</v>
      </c>
      <c r="G40" s="17">
        <v>6882.5</v>
      </c>
      <c r="H40" s="17">
        <v>6887.25</v>
      </c>
      <c r="I40" s="17">
        <v>6887.5</v>
      </c>
      <c r="J40" s="17">
        <v>6872.5</v>
      </c>
      <c r="K40" s="18">
        <v>1</v>
      </c>
      <c r="L40" t="s">
        <v>67</v>
      </c>
      <c r="M40" t="s">
        <v>71</v>
      </c>
      <c r="N40" t="s">
        <v>64</v>
      </c>
      <c r="O40" t="s">
        <v>65</v>
      </c>
      <c r="P40" t="s">
        <v>66</v>
      </c>
      <c r="Q40" s="19">
        <f>IF(D40="","",IFERROR(VLOOKUP(D40,Lists!$G$5:$I$40,3,FALSE),""))</f>
      </c>
      <c r="R40" s="20">
        <f>IF(OR(G40="",H40="",Q40=""),"",IF(E40="Short",G40-H40,H40-G40)*F40*Q40-N(K40))</f>
      </c>
      <c r="S40" s="20">
        <f>IF(OR(G40="",I40="",Q40=""),"",ABS(G40-I40)*F40*Q40)</f>
      </c>
      <c r="T40" s="21">
        <f>IF(OR(R40="",N(S40)=0),"",ROUND(R40/S40,2))</f>
      </c>
      <c r="U40" s="19">
        <f>IF(R40="","",IF(R40&gt;0,"Win",IF(R40&lt;0,"Loss","Even")))</f>
      </c>
      <c r="V40" s="20">
        <f>IF(R40="","",SUM($R$5:R40))</f>
      </c>
      <c r="W40" s="20">
        <f>IF(V40="","",MAX(0,MAX($V$5:V40)))</f>
      </c>
      <c r="X40" s="20">
        <f>IF(V40="","",V40-W40)</f>
      </c>
      <c r="Y40" s="19">
        <f>IF(A40="","",IF(COUNTIF($A$5:A40,A40)=1,MAX($Y$4:Y39)+1,""))</f>
      </c>
      <c r="Z40" s="19">
        <f>IF(A40="","",TEXT(A40,"ddd"))</f>
      </c>
    </row>
    <row r="41" spans="1:26" x14ac:dyDescent="0.25">
      <c r="A41" s="15">
        <v>46315</v>
      </c>
      <c r="B41" s="16">
        <v>0.5756944444444444</v>
      </c>
      <c r="C41" t="s">
        <v>78</v>
      </c>
      <c r="D41" t="s">
        <v>69</v>
      </c>
      <c r="E41" t="s">
        <v>61</v>
      </c>
      <c r="F41">
        <v>3</v>
      </c>
      <c r="G41" s="17">
        <v>28475</v>
      </c>
      <c r="H41" s="17">
        <v>28417</v>
      </c>
      <c r="I41" s="17">
        <v>28507</v>
      </c>
      <c r="J41" s="17">
        <v>28411</v>
      </c>
      <c r="K41" s="18">
        <v>3</v>
      </c>
      <c r="L41" t="s">
        <v>62</v>
      </c>
      <c r="M41" t="s">
        <v>75</v>
      </c>
      <c r="N41" t="s">
        <v>64</v>
      </c>
      <c r="O41" t="s">
        <v>65</v>
      </c>
      <c r="P41" t="s">
        <v>66</v>
      </c>
      <c r="Q41" s="19">
        <f>IF(D41="","",IFERROR(VLOOKUP(D41,Lists!$G$5:$I$40,3,FALSE),""))</f>
      </c>
      <c r="R41" s="20">
        <f>IF(OR(G41="",H41="",Q41=""),"",IF(E41="Short",G41-H41,H41-G41)*F41*Q41-N(K41))</f>
      </c>
      <c r="S41" s="20">
        <f>IF(OR(G41="",I41="",Q41=""),"",ABS(G41-I41)*F41*Q41)</f>
      </c>
      <c r="T41" s="21">
        <f>IF(OR(R41="",N(S41)=0),"",ROUND(R41/S41,2))</f>
      </c>
      <c r="U41" s="19">
        <f>IF(R41="","",IF(R41&gt;0,"Win",IF(R41&lt;0,"Loss","Even")))</f>
      </c>
      <c r="V41" s="20">
        <f>IF(R41="","",SUM($R$5:R41))</f>
      </c>
      <c r="W41" s="20">
        <f>IF(V41="","",MAX(0,MAX($V$5:V41)))</f>
      </c>
      <c r="X41" s="20">
        <f>IF(V41="","",V41-W41)</f>
      </c>
      <c r="Y41" s="19">
        <f>IF(A41="","",IF(COUNTIF($A$5:A41,A41)=1,MAX($Y$4:Y40)+1,""))</f>
      </c>
      <c r="Z41" s="19">
        <f>IF(A41="","",TEXT(A41,"ddd"))</f>
      </c>
    </row>
    <row r="42" spans="1:26" x14ac:dyDescent="0.25">
      <c r="A42" s="15">
        <v>46316</v>
      </c>
      <c r="B42" s="16">
        <v>0.42430555555555555</v>
      </c>
      <c r="C42" t="s">
        <v>78</v>
      </c>
      <c r="D42" t="s">
        <v>69</v>
      </c>
      <c r="E42" t="s">
        <v>72</v>
      </c>
      <c r="F42">
        <v>4</v>
      </c>
      <c r="G42" s="17">
        <v>29025</v>
      </c>
      <c r="H42" s="17">
        <v>29059</v>
      </c>
      <c r="I42" s="17">
        <v>29001</v>
      </c>
      <c r="J42" s="17">
        <v>29073</v>
      </c>
      <c r="K42" s="18">
        <v>4</v>
      </c>
      <c r="L42" t="s">
        <v>70</v>
      </c>
      <c r="M42" t="s">
        <v>71</v>
      </c>
      <c r="N42" t="s">
        <v>74</v>
      </c>
      <c r="O42" t="s">
        <v>65</v>
      </c>
      <c r="P42" t="s">
        <v>66</v>
      </c>
      <c r="Q42" s="19">
        <f>IF(D42="","",IFERROR(VLOOKUP(D42,Lists!$G$5:$I$40,3,FALSE),""))</f>
      </c>
      <c r="R42" s="20">
        <f>IF(OR(G42="",H42="",Q42=""),"",IF(E42="Short",G42-H42,H42-G42)*F42*Q42-N(K42))</f>
      </c>
      <c r="S42" s="20">
        <f>IF(OR(G42="",I42="",Q42=""),"",ABS(G42-I42)*F42*Q42)</f>
      </c>
      <c r="T42" s="21">
        <f>IF(OR(R42="",N(S42)=0),"",ROUND(R42/S42,2))</f>
      </c>
      <c r="U42" s="19">
        <f>IF(R42="","",IF(R42&gt;0,"Win",IF(R42&lt;0,"Loss","Even")))</f>
      </c>
      <c r="V42" s="20">
        <f>IF(R42="","",SUM($R$5:R42))</f>
      </c>
      <c r="W42" s="20">
        <f>IF(V42="","",MAX(0,MAX($V$5:V42)))</f>
      </c>
      <c r="X42" s="20">
        <f>IF(V42="","",V42-W42)</f>
      </c>
      <c r="Y42" s="19">
        <f>IF(A42="","",IF(COUNTIF($A$5:A42,A42)=1,MAX($Y$4:Y41)+1,""))</f>
      </c>
      <c r="Z42" s="19">
        <f>IF(A42="","",TEXT(A42,"ddd"))</f>
      </c>
    </row>
    <row r="43" spans="1:26" x14ac:dyDescent="0.25">
      <c r="A43" s="15">
        <v>46316</v>
      </c>
      <c r="B43" s="16">
        <v>0.4548611111111111</v>
      </c>
      <c r="C43" t="s">
        <v>78</v>
      </c>
      <c r="D43" t="s">
        <v>60</v>
      </c>
      <c r="E43" t="s">
        <v>61</v>
      </c>
      <c r="F43">
        <v>1</v>
      </c>
      <c r="G43" s="17">
        <v>6910</v>
      </c>
      <c r="H43" s="17">
        <v>6913.5</v>
      </c>
      <c r="I43" s="17">
        <v>6914</v>
      </c>
      <c r="J43" s="17">
        <v>6902</v>
      </c>
      <c r="K43" s="18">
        <v>1</v>
      </c>
      <c r="L43" t="s">
        <v>62</v>
      </c>
      <c r="M43" t="s">
        <v>71</v>
      </c>
      <c r="N43" t="s">
        <v>64</v>
      </c>
      <c r="O43" t="s">
        <v>79</v>
      </c>
      <c r="P43" t="s">
        <v>66</v>
      </c>
      <c r="Q43" s="19">
        <f>IF(D43="","",IFERROR(VLOOKUP(D43,Lists!$G$5:$I$40,3,FALSE),""))</f>
      </c>
      <c r="R43" s="20">
        <f>IF(OR(G43="",H43="",Q43=""),"",IF(E43="Short",G43-H43,H43-G43)*F43*Q43-N(K43))</f>
      </c>
      <c r="S43" s="20">
        <f>IF(OR(G43="",I43="",Q43=""),"",ABS(G43-I43)*F43*Q43)</f>
      </c>
      <c r="T43" s="21">
        <f>IF(OR(R43="",N(S43)=0),"",ROUND(R43/S43,2))</f>
      </c>
      <c r="U43" s="19">
        <f>IF(R43="","",IF(R43&gt;0,"Win",IF(R43&lt;0,"Loss","Even")))</f>
      </c>
      <c r="V43" s="20">
        <f>IF(R43="","",SUM($R$5:R43))</f>
      </c>
      <c r="W43" s="20">
        <f>IF(V43="","",MAX(0,MAX($V$5:V43)))</f>
      </c>
      <c r="X43" s="20">
        <f>IF(V43="","",V43-W43)</f>
      </c>
      <c r="Y43" s="19">
        <f>IF(A43="","",IF(COUNTIF($A$5:A43,A43)=1,MAX($Y$4:Y42)+1,""))</f>
      </c>
      <c r="Z43" s="19">
        <f>IF(A43="","",TEXT(A43,"ddd"))</f>
      </c>
    </row>
    <row r="44" spans="1:26" x14ac:dyDescent="0.25">
      <c r="A44" s="15">
        <v>46316</v>
      </c>
      <c r="B44" s="16">
        <v>0.5659722222222222</v>
      </c>
      <c r="C44" t="s">
        <v>78</v>
      </c>
      <c r="D44" t="s">
        <v>69</v>
      </c>
      <c r="E44" t="s">
        <v>61</v>
      </c>
      <c r="F44">
        <v>4</v>
      </c>
      <c r="G44" s="17">
        <v>28925</v>
      </c>
      <c r="H44" s="17">
        <v>28937.5</v>
      </c>
      <c r="I44" s="17">
        <v>28945</v>
      </c>
      <c r="J44" s="17">
        <v>28885</v>
      </c>
      <c r="K44" s="18">
        <v>4</v>
      </c>
      <c r="L44" t="s">
        <v>73</v>
      </c>
      <c r="M44" t="s">
        <v>75</v>
      </c>
      <c r="N44" t="s">
        <v>64</v>
      </c>
      <c r="O44" t="s">
        <v>79</v>
      </c>
      <c r="P44" t="s">
        <v>66</v>
      </c>
      <c r="Q44" s="19">
        <f>IF(D44="","",IFERROR(VLOOKUP(D44,Lists!$G$5:$I$40,3,FALSE),""))</f>
      </c>
      <c r="R44" s="20">
        <f>IF(OR(G44="",H44="",Q44=""),"",IF(E44="Short",G44-H44,H44-G44)*F44*Q44-N(K44))</f>
      </c>
      <c r="S44" s="20">
        <f>IF(OR(G44="",I44="",Q44=""),"",ABS(G44-I44)*F44*Q44)</f>
      </c>
      <c r="T44" s="21">
        <f>IF(OR(R44="",N(S44)=0),"",ROUND(R44/S44,2))</f>
      </c>
      <c r="U44" s="19">
        <f>IF(R44="","",IF(R44&gt;0,"Win",IF(R44&lt;0,"Loss","Even")))</f>
      </c>
      <c r="V44" s="20">
        <f>IF(R44="","",SUM($R$5:R44))</f>
      </c>
      <c r="W44" s="20">
        <f>IF(V44="","",MAX(0,MAX($V$5:V44)))</f>
      </c>
      <c r="X44" s="20">
        <f>IF(V44="","",V44-W44)</f>
      </c>
      <c r="Y44" s="19">
        <f>IF(A44="","",IF(COUNTIF($A$5:A44,A44)=1,MAX($Y$4:Y43)+1,""))</f>
      </c>
      <c r="Z44" s="19">
        <f>IF(A44="","",TEXT(A44,"ddd"))</f>
      </c>
    </row>
    <row r="45" spans="1:26" x14ac:dyDescent="0.25">
      <c r="A45" s="15">
        <v>46316</v>
      </c>
      <c r="B45" s="16">
        <v>0.5437500000000001</v>
      </c>
      <c r="C45" t="s">
        <v>78</v>
      </c>
      <c r="D45" t="s">
        <v>60</v>
      </c>
      <c r="E45" t="s">
        <v>72</v>
      </c>
      <c r="F45">
        <v>2</v>
      </c>
      <c r="G45" s="17">
        <v>6882.5</v>
      </c>
      <c r="H45" s="17">
        <v>6877.5</v>
      </c>
      <c r="I45" s="17">
        <v>6877.5</v>
      </c>
      <c r="J45" s="17">
        <v>6892.5</v>
      </c>
      <c r="K45" s="18">
        <v>2</v>
      </c>
      <c r="L45" t="s">
        <v>67</v>
      </c>
      <c r="M45" t="s">
        <v>75</v>
      </c>
      <c r="N45" t="s">
        <v>64</v>
      </c>
      <c r="O45" t="s">
        <v>76</v>
      </c>
      <c r="P45" t="s">
        <v>66</v>
      </c>
      <c r="Q45" s="19">
        <f>IF(D45="","",IFERROR(VLOOKUP(D45,Lists!$G$5:$I$40,3,FALSE),""))</f>
      </c>
      <c r="R45" s="20">
        <f>IF(OR(G45="",H45="",Q45=""),"",IF(E45="Short",G45-H45,H45-G45)*F45*Q45-N(K45))</f>
      </c>
      <c r="S45" s="20">
        <f>IF(OR(G45="",I45="",Q45=""),"",ABS(G45-I45)*F45*Q45)</f>
      </c>
      <c r="T45" s="21">
        <f>IF(OR(R45="",N(S45)=0),"",ROUND(R45/S45,2))</f>
      </c>
      <c r="U45" s="19">
        <f>IF(R45="","",IF(R45&gt;0,"Win",IF(R45&lt;0,"Loss","Even")))</f>
      </c>
      <c r="V45" s="20">
        <f>IF(R45="","",SUM($R$5:R45))</f>
      </c>
      <c r="W45" s="20">
        <f>IF(V45="","",MAX(0,MAX($V$5:V45)))</f>
      </c>
      <c r="X45" s="20">
        <f>IF(V45="","",V45-W45)</f>
      </c>
      <c r="Y45" s="19">
        <f>IF(A45="","",IF(COUNTIF($A$5:A45,A45)=1,MAX($Y$4:Y44)+1,""))</f>
      </c>
      <c r="Z45" s="19">
        <f>IF(A45="","",TEXT(A45,"ddd"))</f>
      </c>
    </row>
    <row r="46" spans="1:26" x14ac:dyDescent="0.25">
      <c r="A46" s="15"/>
      <c r="B46" s="16"/>
      <c r="G46" s="17"/>
      <c r="H46" s="17"/>
      <c r="I46" s="17"/>
      <c r="J46" s="17"/>
      <c r="K46" s="18"/>
      <c r="Q46" s="19">
        <f>IF(D46="","",IFERROR(VLOOKUP(D46,Lists!$G$5:$I$40,3,FALSE),""))</f>
      </c>
      <c r="R46" s="20">
        <f>IF(OR(G46="",H46="",Q46=""),"",IF(E46="Short",G46-H46,H46-G46)*F46*Q46-N(K46))</f>
      </c>
      <c r="S46" s="20">
        <f>IF(OR(G46="",I46="",Q46=""),"",ABS(G46-I46)*F46*Q46)</f>
      </c>
      <c r="T46" s="21">
        <f>IF(OR(R46="",N(S46)=0),"",ROUND(R46/S46,2))</f>
      </c>
      <c r="U46" s="19">
        <f>IF(R46="","",IF(R46&gt;0,"Win",IF(R46&lt;0,"Loss","Even")))</f>
      </c>
      <c r="V46" s="20">
        <f>IF(R46="","",SUM($R$5:R46))</f>
      </c>
      <c r="W46" s="20">
        <f>IF(V46="","",MAX(0,MAX($V$5:V46)))</f>
      </c>
      <c r="X46" s="20">
        <f>IF(V46="","",V46-W46)</f>
      </c>
      <c r="Y46" s="19">
        <f>IF(A46="","",IF(COUNTIF($A$5:A46,A46)=1,MAX($Y$4:Y45)+1,""))</f>
      </c>
      <c r="Z46" s="19">
        <f>IF(A46="","",TEXT(A46,"ddd"))</f>
      </c>
    </row>
    <row r="47" spans="1:26" x14ac:dyDescent="0.25">
      <c r="A47" s="15"/>
      <c r="B47" s="16"/>
      <c r="G47" s="17"/>
      <c r="H47" s="17"/>
      <c r="I47" s="17"/>
      <c r="J47" s="17"/>
      <c r="K47" s="18"/>
      <c r="Q47" s="19">
        <f>IF(D47="","",IFERROR(VLOOKUP(D47,Lists!$G$5:$I$40,3,FALSE),""))</f>
      </c>
      <c r="R47" s="20">
        <f>IF(OR(G47="",H47="",Q47=""),"",IF(E47="Short",G47-H47,H47-G47)*F47*Q47-N(K47))</f>
      </c>
      <c r="S47" s="20">
        <f>IF(OR(G47="",I47="",Q47=""),"",ABS(G47-I47)*F47*Q47)</f>
      </c>
      <c r="T47" s="21">
        <f>IF(OR(R47="",N(S47)=0),"",ROUND(R47/S47,2))</f>
      </c>
      <c r="U47" s="19">
        <f>IF(R47="","",IF(R47&gt;0,"Win",IF(R47&lt;0,"Loss","Even")))</f>
      </c>
      <c r="V47" s="20">
        <f>IF(R47="","",SUM($R$5:R47))</f>
      </c>
      <c r="W47" s="20">
        <f>IF(V47="","",MAX(0,MAX($V$5:V47)))</f>
      </c>
      <c r="X47" s="20">
        <f>IF(V47="","",V47-W47)</f>
      </c>
      <c r="Y47" s="19">
        <f>IF(A47="","",IF(COUNTIF($A$5:A47,A47)=1,MAX($Y$4:Y46)+1,""))</f>
      </c>
      <c r="Z47" s="19">
        <f>IF(A47="","",TEXT(A47,"ddd"))</f>
      </c>
    </row>
    <row r="48" spans="1:26" x14ac:dyDescent="0.25">
      <c r="A48" s="15"/>
      <c r="B48" s="16"/>
      <c r="G48" s="17"/>
      <c r="H48" s="17"/>
      <c r="I48" s="17"/>
      <c r="J48" s="17"/>
      <c r="K48" s="18"/>
      <c r="Q48" s="19">
        <f>IF(D48="","",IFERROR(VLOOKUP(D48,Lists!$G$5:$I$40,3,FALSE),""))</f>
      </c>
      <c r="R48" s="20">
        <f>IF(OR(G48="",H48="",Q48=""),"",IF(E48="Short",G48-H48,H48-G48)*F48*Q48-N(K48))</f>
      </c>
      <c r="S48" s="20">
        <f>IF(OR(G48="",I48="",Q48=""),"",ABS(G48-I48)*F48*Q48)</f>
      </c>
      <c r="T48" s="21">
        <f>IF(OR(R48="",N(S48)=0),"",ROUND(R48/S48,2))</f>
      </c>
      <c r="U48" s="19">
        <f>IF(R48="","",IF(R48&gt;0,"Win",IF(R48&lt;0,"Loss","Even")))</f>
      </c>
      <c r="V48" s="20">
        <f>IF(R48="","",SUM($R$5:R48))</f>
      </c>
      <c r="W48" s="20">
        <f>IF(V48="","",MAX(0,MAX($V$5:V48)))</f>
      </c>
      <c r="X48" s="20">
        <f>IF(V48="","",V48-W48)</f>
      </c>
      <c r="Y48" s="19">
        <f>IF(A48="","",IF(COUNTIF($A$5:A48,A48)=1,MAX($Y$4:Y47)+1,""))</f>
      </c>
      <c r="Z48" s="19">
        <f>IF(A48="","",TEXT(A48,"ddd"))</f>
      </c>
    </row>
    <row r="49" spans="1:26" x14ac:dyDescent="0.25">
      <c r="A49" s="15"/>
      <c r="B49" s="16"/>
      <c r="G49" s="17"/>
      <c r="H49" s="17"/>
      <c r="I49" s="17"/>
      <c r="J49" s="17"/>
      <c r="K49" s="18"/>
      <c r="Q49" s="19">
        <f>IF(D49="","",IFERROR(VLOOKUP(D49,Lists!$G$5:$I$40,3,FALSE),""))</f>
      </c>
      <c r="R49" s="20">
        <f>IF(OR(G49="",H49="",Q49=""),"",IF(E49="Short",G49-H49,H49-G49)*F49*Q49-N(K49))</f>
      </c>
      <c r="S49" s="20">
        <f>IF(OR(G49="",I49="",Q49=""),"",ABS(G49-I49)*F49*Q49)</f>
      </c>
      <c r="T49" s="21">
        <f>IF(OR(R49="",N(S49)=0),"",ROUND(R49/S49,2))</f>
      </c>
      <c r="U49" s="19">
        <f>IF(R49="","",IF(R49&gt;0,"Win",IF(R49&lt;0,"Loss","Even")))</f>
      </c>
      <c r="V49" s="20">
        <f>IF(R49="","",SUM($R$5:R49))</f>
      </c>
      <c r="W49" s="20">
        <f>IF(V49="","",MAX(0,MAX($V$5:V49)))</f>
      </c>
      <c r="X49" s="20">
        <f>IF(V49="","",V49-W49)</f>
      </c>
      <c r="Y49" s="19">
        <f>IF(A49="","",IF(COUNTIF($A$5:A49,A49)=1,MAX($Y$4:Y48)+1,""))</f>
      </c>
      <c r="Z49" s="19">
        <f>IF(A49="","",TEXT(A49,"ddd"))</f>
      </c>
    </row>
    <row r="50" spans="1:26" x14ac:dyDescent="0.25">
      <c r="A50" s="15"/>
      <c r="B50" s="16"/>
      <c r="G50" s="17"/>
      <c r="H50" s="17"/>
      <c r="I50" s="17"/>
      <c r="J50" s="17"/>
      <c r="K50" s="18"/>
      <c r="Q50" s="19">
        <f>IF(D50="","",IFERROR(VLOOKUP(D50,Lists!$G$5:$I$40,3,FALSE),""))</f>
      </c>
      <c r="R50" s="20">
        <f>IF(OR(G50="",H50="",Q50=""),"",IF(E50="Short",G50-H50,H50-G50)*F50*Q50-N(K50))</f>
      </c>
      <c r="S50" s="20">
        <f>IF(OR(G50="",I50="",Q50=""),"",ABS(G50-I50)*F50*Q50)</f>
      </c>
      <c r="T50" s="21">
        <f>IF(OR(R50="",N(S50)=0),"",ROUND(R50/S50,2))</f>
      </c>
      <c r="U50" s="19">
        <f>IF(R50="","",IF(R50&gt;0,"Win",IF(R50&lt;0,"Loss","Even")))</f>
      </c>
      <c r="V50" s="20">
        <f>IF(R50="","",SUM($R$5:R50))</f>
      </c>
      <c r="W50" s="20">
        <f>IF(V50="","",MAX(0,MAX($V$5:V50)))</f>
      </c>
      <c r="X50" s="20">
        <f>IF(V50="","",V50-W50)</f>
      </c>
      <c r="Y50" s="19">
        <f>IF(A50="","",IF(COUNTIF($A$5:A50,A50)=1,MAX($Y$4:Y49)+1,""))</f>
      </c>
      <c r="Z50" s="19">
        <f>IF(A50="","",TEXT(A50,"ddd"))</f>
      </c>
    </row>
    <row r="51" spans="1:26" x14ac:dyDescent="0.25">
      <c r="A51" s="15"/>
      <c r="B51" s="16"/>
      <c r="G51" s="17"/>
      <c r="H51" s="17"/>
      <c r="I51" s="17"/>
      <c r="J51" s="17"/>
      <c r="K51" s="18"/>
      <c r="Q51" s="19">
        <f>IF(D51="","",IFERROR(VLOOKUP(D51,Lists!$G$5:$I$40,3,FALSE),""))</f>
      </c>
      <c r="R51" s="20">
        <f>IF(OR(G51="",H51="",Q51=""),"",IF(E51="Short",G51-H51,H51-G51)*F51*Q51-N(K51))</f>
      </c>
      <c r="S51" s="20">
        <f>IF(OR(G51="",I51="",Q51=""),"",ABS(G51-I51)*F51*Q51)</f>
      </c>
      <c r="T51" s="21">
        <f>IF(OR(R51="",N(S51)=0),"",ROUND(R51/S51,2))</f>
      </c>
      <c r="U51" s="19">
        <f>IF(R51="","",IF(R51&gt;0,"Win",IF(R51&lt;0,"Loss","Even")))</f>
      </c>
      <c r="V51" s="20">
        <f>IF(R51="","",SUM($R$5:R51))</f>
      </c>
      <c r="W51" s="20">
        <f>IF(V51="","",MAX(0,MAX($V$5:V51)))</f>
      </c>
      <c r="X51" s="20">
        <f>IF(V51="","",V51-W51)</f>
      </c>
      <c r="Y51" s="19">
        <f>IF(A51="","",IF(COUNTIF($A$5:A51,A51)=1,MAX($Y$4:Y50)+1,""))</f>
      </c>
      <c r="Z51" s="19">
        <f>IF(A51="","",TEXT(A51,"ddd"))</f>
      </c>
    </row>
    <row r="52" spans="1:26" x14ac:dyDescent="0.25">
      <c r="A52" s="15"/>
      <c r="B52" s="16"/>
      <c r="G52" s="17"/>
      <c r="H52" s="17"/>
      <c r="I52" s="17"/>
      <c r="J52" s="17"/>
      <c r="K52" s="18"/>
      <c r="Q52" s="19">
        <f>IF(D52="","",IFERROR(VLOOKUP(D52,Lists!$G$5:$I$40,3,FALSE),""))</f>
      </c>
      <c r="R52" s="20">
        <f>IF(OR(G52="",H52="",Q52=""),"",IF(E52="Short",G52-H52,H52-G52)*F52*Q52-N(K52))</f>
      </c>
      <c r="S52" s="20">
        <f>IF(OR(G52="",I52="",Q52=""),"",ABS(G52-I52)*F52*Q52)</f>
      </c>
      <c r="T52" s="21">
        <f>IF(OR(R52="",N(S52)=0),"",ROUND(R52/S52,2))</f>
      </c>
      <c r="U52" s="19">
        <f>IF(R52="","",IF(R52&gt;0,"Win",IF(R52&lt;0,"Loss","Even")))</f>
      </c>
      <c r="V52" s="20">
        <f>IF(R52="","",SUM($R$5:R52))</f>
      </c>
      <c r="W52" s="20">
        <f>IF(V52="","",MAX(0,MAX($V$5:V52)))</f>
      </c>
      <c r="X52" s="20">
        <f>IF(V52="","",V52-W52)</f>
      </c>
      <c r="Y52" s="19">
        <f>IF(A52="","",IF(COUNTIF($A$5:A52,A52)=1,MAX($Y$4:Y51)+1,""))</f>
      </c>
      <c r="Z52" s="19">
        <f>IF(A52="","",TEXT(A52,"ddd"))</f>
      </c>
    </row>
    <row r="53" spans="1:26" x14ac:dyDescent="0.25">
      <c r="A53" s="15"/>
      <c r="B53" s="16"/>
      <c r="G53" s="17"/>
      <c r="H53" s="17"/>
      <c r="I53" s="17"/>
      <c r="J53" s="17"/>
      <c r="K53" s="18"/>
      <c r="Q53" s="19">
        <f>IF(D53="","",IFERROR(VLOOKUP(D53,Lists!$G$5:$I$40,3,FALSE),""))</f>
      </c>
      <c r="R53" s="20">
        <f>IF(OR(G53="",H53="",Q53=""),"",IF(E53="Short",G53-H53,H53-G53)*F53*Q53-N(K53))</f>
      </c>
      <c r="S53" s="20">
        <f>IF(OR(G53="",I53="",Q53=""),"",ABS(G53-I53)*F53*Q53)</f>
      </c>
      <c r="T53" s="21">
        <f>IF(OR(R53="",N(S53)=0),"",ROUND(R53/S53,2))</f>
      </c>
      <c r="U53" s="19">
        <f>IF(R53="","",IF(R53&gt;0,"Win",IF(R53&lt;0,"Loss","Even")))</f>
      </c>
      <c r="V53" s="20">
        <f>IF(R53="","",SUM($R$5:R53))</f>
      </c>
      <c r="W53" s="20">
        <f>IF(V53="","",MAX(0,MAX($V$5:V53)))</f>
      </c>
      <c r="X53" s="20">
        <f>IF(V53="","",V53-W53)</f>
      </c>
      <c r="Y53" s="19">
        <f>IF(A53="","",IF(COUNTIF($A$5:A53,A53)=1,MAX($Y$4:Y52)+1,""))</f>
      </c>
      <c r="Z53" s="19">
        <f>IF(A53="","",TEXT(A53,"ddd"))</f>
      </c>
    </row>
    <row r="54" spans="1:26" x14ac:dyDescent="0.25">
      <c r="A54" s="15"/>
      <c r="B54" s="16"/>
      <c r="G54" s="17"/>
      <c r="H54" s="17"/>
      <c r="I54" s="17"/>
      <c r="J54" s="17"/>
      <c r="K54" s="18"/>
      <c r="Q54" s="19">
        <f>IF(D54="","",IFERROR(VLOOKUP(D54,Lists!$G$5:$I$40,3,FALSE),""))</f>
      </c>
      <c r="R54" s="20">
        <f>IF(OR(G54="",H54="",Q54=""),"",IF(E54="Short",G54-H54,H54-G54)*F54*Q54-N(K54))</f>
      </c>
      <c r="S54" s="20">
        <f>IF(OR(G54="",I54="",Q54=""),"",ABS(G54-I54)*F54*Q54)</f>
      </c>
      <c r="T54" s="21">
        <f>IF(OR(R54="",N(S54)=0),"",ROUND(R54/S54,2))</f>
      </c>
      <c r="U54" s="19">
        <f>IF(R54="","",IF(R54&gt;0,"Win",IF(R54&lt;0,"Loss","Even")))</f>
      </c>
      <c r="V54" s="20">
        <f>IF(R54="","",SUM($R$5:R54))</f>
      </c>
      <c r="W54" s="20">
        <f>IF(V54="","",MAX(0,MAX($V$5:V54)))</f>
      </c>
      <c r="X54" s="20">
        <f>IF(V54="","",V54-W54)</f>
      </c>
      <c r="Y54" s="19">
        <f>IF(A54="","",IF(COUNTIF($A$5:A54,A54)=1,MAX($Y$4:Y53)+1,""))</f>
      </c>
      <c r="Z54" s="19">
        <f>IF(A54="","",TEXT(A54,"ddd"))</f>
      </c>
    </row>
    <row r="55" spans="1:26" x14ac:dyDescent="0.25">
      <c r="A55" s="15"/>
      <c r="B55" s="16"/>
      <c r="G55" s="17"/>
      <c r="H55" s="17"/>
      <c r="I55" s="17"/>
      <c r="J55" s="17"/>
      <c r="K55" s="18"/>
      <c r="Q55" s="19">
        <f>IF(D55="","",IFERROR(VLOOKUP(D55,Lists!$G$5:$I$40,3,FALSE),""))</f>
      </c>
      <c r="R55" s="20">
        <f>IF(OR(G55="",H55="",Q55=""),"",IF(E55="Short",G55-H55,H55-G55)*F55*Q55-N(K55))</f>
      </c>
      <c r="S55" s="20">
        <f>IF(OR(G55="",I55="",Q55=""),"",ABS(G55-I55)*F55*Q55)</f>
      </c>
      <c r="T55" s="21">
        <f>IF(OR(R55="",N(S55)=0),"",ROUND(R55/S55,2))</f>
      </c>
      <c r="U55" s="19">
        <f>IF(R55="","",IF(R55&gt;0,"Win",IF(R55&lt;0,"Loss","Even")))</f>
      </c>
      <c r="V55" s="20">
        <f>IF(R55="","",SUM($R$5:R55))</f>
      </c>
      <c r="W55" s="20">
        <f>IF(V55="","",MAX(0,MAX($V$5:V55)))</f>
      </c>
      <c r="X55" s="20">
        <f>IF(V55="","",V55-W55)</f>
      </c>
      <c r="Y55" s="19">
        <f>IF(A55="","",IF(COUNTIF($A$5:A55,A55)=1,MAX($Y$4:Y54)+1,""))</f>
      </c>
      <c r="Z55" s="19">
        <f>IF(A55="","",TEXT(A55,"ddd"))</f>
      </c>
    </row>
    <row r="56" spans="1:26" x14ac:dyDescent="0.25">
      <c r="A56" s="15"/>
      <c r="B56" s="16"/>
      <c r="G56" s="17"/>
      <c r="H56" s="17"/>
      <c r="I56" s="17"/>
      <c r="J56" s="17"/>
      <c r="K56" s="18"/>
      <c r="Q56" s="19">
        <f>IF(D56="","",IFERROR(VLOOKUP(D56,Lists!$G$5:$I$40,3,FALSE),""))</f>
      </c>
      <c r="R56" s="20">
        <f>IF(OR(G56="",H56="",Q56=""),"",IF(E56="Short",G56-H56,H56-G56)*F56*Q56-N(K56))</f>
      </c>
      <c r="S56" s="20">
        <f>IF(OR(G56="",I56="",Q56=""),"",ABS(G56-I56)*F56*Q56)</f>
      </c>
      <c r="T56" s="21">
        <f>IF(OR(R56="",N(S56)=0),"",ROUND(R56/S56,2))</f>
      </c>
      <c r="U56" s="19">
        <f>IF(R56="","",IF(R56&gt;0,"Win",IF(R56&lt;0,"Loss","Even")))</f>
      </c>
      <c r="V56" s="20">
        <f>IF(R56="","",SUM($R$5:R56))</f>
      </c>
      <c r="W56" s="20">
        <f>IF(V56="","",MAX(0,MAX($V$5:V56)))</f>
      </c>
      <c r="X56" s="20">
        <f>IF(V56="","",V56-W56)</f>
      </c>
      <c r="Y56" s="19">
        <f>IF(A56="","",IF(COUNTIF($A$5:A56,A56)=1,MAX($Y$4:Y55)+1,""))</f>
      </c>
      <c r="Z56" s="19">
        <f>IF(A56="","",TEXT(A56,"ddd"))</f>
      </c>
    </row>
    <row r="57" spans="1:26" x14ac:dyDescent="0.25">
      <c r="A57" s="15"/>
      <c r="B57" s="16"/>
      <c r="G57" s="17"/>
      <c r="H57" s="17"/>
      <c r="I57" s="17"/>
      <c r="J57" s="17"/>
      <c r="K57" s="18"/>
      <c r="Q57" s="19">
        <f>IF(D57="","",IFERROR(VLOOKUP(D57,Lists!$G$5:$I$40,3,FALSE),""))</f>
      </c>
      <c r="R57" s="20">
        <f>IF(OR(G57="",H57="",Q57=""),"",IF(E57="Short",G57-H57,H57-G57)*F57*Q57-N(K57))</f>
      </c>
      <c r="S57" s="20">
        <f>IF(OR(G57="",I57="",Q57=""),"",ABS(G57-I57)*F57*Q57)</f>
      </c>
      <c r="T57" s="21">
        <f>IF(OR(R57="",N(S57)=0),"",ROUND(R57/S57,2))</f>
      </c>
      <c r="U57" s="19">
        <f>IF(R57="","",IF(R57&gt;0,"Win",IF(R57&lt;0,"Loss","Even")))</f>
      </c>
      <c r="V57" s="20">
        <f>IF(R57="","",SUM($R$5:R57))</f>
      </c>
      <c r="W57" s="20">
        <f>IF(V57="","",MAX(0,MAX($V$5:V57)))</f>
      </c>
      <c r="X57" s="20">
        <f>IF(V57="","",V57-W57)</f>
      </c>
      <c r="Y57" s="19">
        <f>IF(A57="","",IF(COUNTIF($A$5:A57,A57)=1,MAX($Y$4:Y56)+1,""))</f>
      </c>
      <c r="Z57" s="19">
        <f>IF(A57="","",TEXT(A57,"ddd"))</f>
      </c>
    </row>
    <row r="58" spans="1:26" x14ac:dyDescent="0.25">
      <c r="A58" s="15"/>
      <c r="B58" s="16"/>
      <c r="G58" s="17"/>
      <c r="H58" s="17"/>
      <c r="I58" s="17"/>
      <c r="J58" s="17"/>
      <c r="K58" s="18"/>
      <c r="Q58" s="19">
        <f>IF(D58="","",IFERROR(VLOOKUP(D58,Lists!$G$5:$I$40,3,FALSE),""))</f>
      </c>
      <c r="R58" s="20">
        <f>IF(OR(G58="",H58="",Q58=""),"",IF(E58="Short",G58-H58,H58-G58)*F58*Q58-N(K58))</f>
      </c>
      <c r="S58" s="20">
        <f>IF(OR(G58="",I58="",Q58=""),"",ABS(G58-I58)*F58*Q58)</f>
      </c>
      <c r="T58" s="21">
        <f>IF(OR(R58="",N(S58)=0),"",ROUND(R58/S58,2))</f>
      </c>
      <c r="U58" s="19">
        <f>IF(R58="","",IF(R58&gt;0,"Win",IF(R58&lt;0,"Loss","Even")))</f>
      </c>
      <c r="V58" s="20">
        <f>IF(R58="","",SUM($R$5:R58))</f>
      </c>
      <c r="W58" s="20">
        <f>IF(V58="","",MAX(0,MAX($V$5:V58)))</f>
      </c>
      <c r="X58" s="20">
        <f>IF(V58="","",V58-W58)</f>
      </c>
      <c r="Y58" s="19">
        <f>IF(A58="","",IF(COUNTIF($A$5:A58,A58)=1,MAX($Y$4:Y57)+1,""))</f>
      </c>
      <c r="Z58" s="19">
        <f>IF(A58="","",TEXT(A58,"ddd"))</f>
      </c>
    </row>
    <row r="59" spans="1:26" x14ac:dyDescent="0.25">
      <c r="A59" s="15"/>
      <c r="B59" s="16"/>
      <c r="G59" s="17"/>
      <c r="H59" s="17"/>
      <c r="I59" s="17"/>
      <c r="J59" s="17"/>
      <c r="K59" s="18"/>
      <c r="Q59" s="19">
        <f>IF(D59="","",IFERROR(VLOOKUP(D59,Lists!$G$5:$I$40,3,FALSE),""))</f>
      </c>
      <c r="R59" s="20">
        <f>IF(OR(G59="",H59="",Q59=""),"",IF(E59="Short",G59-H59,H59-G59)*F59*Q59-N(K59))</f>
      </c>
      <c r="S59" s="20">
        <f>IF(OR(G59="",I59="",Q59=""),"",ABS(G59-I59)*F59*Q59)</f>
      </c>
      <c r="T59" s="21">
        <f>IF(OR(R59="",N(S59)=0),"",ROUND(R59/S59,2))</f>
      </c>
      <c r="U59" s="19">
        <f>IF(R59="","",IF(R59&gt;0,"Win",IF(R59&lt;0,"Loss","Even")))</f>
      </c>
      <c r="V59" s="20">
        <f>IF(R59="","",SUM($R$5:R59))</f>
      </c>
      <c r="W59" s="20">
        <f>IF(V59="","",MAX(0,MAX($V$5:V59)))</f>
      </c>
      <c r="X59" s="20">
        <f>IF(V59="","",V59-W59)</f>
      </c>
      <c r="Y59" s="19">
        <f>IF(A59="","",IF(COUNTIF($A$5:A59,A59)=1,MAX($Y$4:Y58)+1,""))</f>
      </c>
      <c r="Z59" s="19">
        <f>IF(A59="","",TEXT(A59,"ddd"))</f>
      </c>
    </row>
    <row r="60" spans="1:26" x14ac:dyDescent="0.25">
      <c r="A60" s="15"/>
      <c r="B60" s="16"/>
      <c r="G60" s="17"/>
      <c r="H60" s="17"/>
      <c r="I60" s="17"/>
      <c r="J60" s="17"/>
      <c r="K60" s="18"/>
      <c r="Q60" s="19">
        <f>IF(D60="","",IFERROR(VLOOKUP(D60,Lists!$G$5:$I$40,3,FALSE),""))</f>
      </c>
      <c r="R60" s="20">
        <f>IF(OR(G60="",H60="",Q60=""),"",IF(E60="Short",G60-H60,H60-G60)*F60*Q60-N(K60))</f>
      </c>
      <c r="S60" s="20">
        <f>IF(OR(G60="",I60="",Q60=""),"",ABS(G60-I60)*F60*Q60)</f>
      </c>
      <c r="T60" s="21">
        <f>IF(OR(R60="",N(S60)=0),"",ROUND(R60/S60,2))</f>
      </c>
      <c r="U60" s="19">
        <f>IF(R60="","",IF(R60&gt;0,"Win",IF(R60&lt;0,"Loss","Even")))</f>
      </c>
      <c r="V60" s="20">
        <f>IF(R60="","",SUM($R$5:R60))</f>
      </c>
      <c r="W60" s="20">
        <f>IF(V60="","",MAX(0,MAX($V$5:V60)))</f>
      </c>
      <c r="X60" s="20">
        <f>IF(V60="","",V60-W60)</f>
      </c>
      <c r="Y60" s="19">
        <f>IF(A60="","",IF(COUNTIF($A$5:A60,A60)=1,MAX($Y$4:Y59)+1,""))</f>
      </c>
      <c r="Z60" s="19">
        <f>IF(A60="","",TEXT(A60,"ddd"))</f>
      </c>
    </row>
    <row r="61" spans="1:26" x14ac:dyDescent="0.25">
      <c r="A61" s="15"/>
      <c r="B61" s="16"/>
      <c r="G61" s="17"/>
      <c r="H61" s="17"/>
      <c r="I61" s="17"/>
      <c r="J61" s="17"/>
      <c r="K61" s="18"/>
      <c r="Q61" s="19">
        <f>IF(D61="","",IFERROR(VLOOKUP(D61,Lists!$G$5:$I$40,3,FALSE),""))</f>
      </c>
      <c r="R61" s="20">
        <f>IF(OR(G61="",H61="",Q61=""),"",IF(E61="Short",G61-H61,H61-G61)*F61*Q61-N(K61))</f>
      </c>
      <c r="S61" s="20">
        <f>IF(OR(G61="",I61="",Q61=""),"",ABS(G61-I61)*F61*Q61)</f>
      </c>
      <c r="T61" s="21">
        <f>IF(OR(R61="",N(S61)=0),"",ROUND(R61/S61,2))</f>
      </c>
      <c r="U61" s="19">
        <f>IF(R61="","",IF(R61&gt;0,"Win",IF(R61&lt;0,"Loss","Even")))</f>
      </c>
      <c r="V61" s="20">
        <f>IF(R61="","",SUM($R$5:R61))</f>
      </c>
      <c r="W61" s="20">
        <f>IF(V61="","",MAX(0,MAX($V$5:V61)))</f>
      </c>
      <c r="X61" s="20">
        <f>IF(V61="","",V61-W61)</f>
      </c>
      <c r="Y61" s="19">
        <f>IF(A61="","",IF(COUNTIF($A$5:A61,A61)=1,MAX($Y$4:Y60)+1,""))</f>
      </c>
      <c r="Z61" s="19">
        <f>IF(A61="","",TEXT(A61,"ddd"))</f>
      </c>
    </row>
    <row r="62" spans="1:26" x14ac:dyDescent="0.25">
      <c r="A62" s="15"/>
      <c r="B62" s="16"/>
      <c r="G62" s="17"/>
      <c r="H62" s="17"/>
      <c r="I62" s="17"/>
      <c r="J62" s="17"/>
      <c r="K62" s="18"/>
      <c r="Q62" s="19">
        <f>IF(D62="","",IFERROR(VLOOKUP(D62,Lists!$G$5:$I$40,3,FALSE),""))</f>
      </c>
      <c r="R62" s="20">
        <f>IF(OR(G62="",H62="",Q62=""),"",IF(E62="Short",G62-H62,H62-G62)*F62*Q62-N(K62))</f>
      </c>
      <c r="S62" s="20">
        <f>IF(OR(G62="",I62="",Q62=""),"",ABS(G62-I62)*F62*Q62)</f>
      </c>
      <c r="T62" s="21">
        <f>IF(OR(R62="",N(S62)=0),"",ROUND(R62/S62,2))</f>
      </c>
      <c r="U62" s="19">
        <f>IF(R62="","",IF(R62&gt;0,"Win",IF(R62&lt;0,"Loss","Even")))</f>
      </c>
      <c r="V62" s="20">
        <f>IF(R62="","",SUM($R$5:R62))</f>
      </c>
      <c r="W62" s="20">
        <f>IF(V62="","",MAX(0,MAX($V$5:V62)))</f>
      </c>
      <c r="X62" s="20">
        <f>IF(V62="","",V62-W62)</f>
      </c>
      <c r="Y62" s="19">
        <f>IF(A62="","",IF(COUNTIF($A$5:A62,A62)=1,MAX($Y$4:Y61)+1,""))</f>
      </c>
      <c r="Z62" s="19">
        <f>IF(A62="","",TEXT(A62,"ddd"))</f>
      </c>
    </row>
    <row r="63" spans="1:26" x14ac:dyDescent="0.25">
      <c r="A63" s="15"/>
      <c r="B63" s="16"/>
      <c r="G63" s="17"/>
      <c r="H63" s="17"/>
      <c r="I63" s="17"/>
      <c r="J63" s="17"/>
      <c r="K63" s="18"/>
      <c r="Q63" s="19">
        <f>IF(D63="","",IFERROR(VLOOKUP(D63,Lists!$G$5:$I$40,3,FALSE),""))</f>
      </c>
      <c r="R63" s="20">
        <f>IF(OR(G63="",H63="",Q63=""),"",IF(E63="Short",G63-H63,H63-G63)*F63*Q63-N(K63))</f>
      </c>
      <c r="S63" s="20">
        <f>IF(OR(G63="",I63="",Q63=""),"",ABS(G63-I63)*F63*Q63)</f>
      </c>
      <c r="T63" s="21">
        <f>IF(OR(R63="",N(S63)=0),"",ROUND(R63/S63,2))</f>
      </c>
      <c r="U63" s="19">
        <f>IF(R63="","",IF(R63&gt;0,"Win",IF(R63&lt;0,"Loss","Even")))</f>
      </c>
      <c r="V63" s="20">
        <f>IF(R63="","",SUM($R$5:R63))</f>
      </c>
      <c r="W63" s="20">
        <f>IF(V63="","",MAX(0,MAX($V$5:V63)))</f>
      </c>
      <c r="X63" s="20">
        <f>IF(V63="","",V63-W63)</f>
      </c>
      <c r="Y63" s="19">
        <f>IF(A63="","",IF(COUNTIF($A$5:A63,A63)=1,MAX($Y$4:Y62)+1,""))</f>
      </c>
      <c r="Z63" s="19">
        <f>IF(A63="","",TEXT(A63,"ddd"))</f>
      </c>
    </row>
    <row r="64" spans="1:26" x14ac:dyDescent="0.25">
      <c r="A64" s="15"/>
      <c r="B64" s="16"/>
      <c r="G64" s="17"/>
      <c r="H64" s="17"/>
      <c r="I64" s="17"/>
      <c r="J64" s="17"/>
      <c r="K64" s="18"/>
      <c r="Q64" s="19">
        <f>IF(D64="","",IFERROR(VLOOKUP(D64,Lists!$G$5:$I$40,3,FALSE),""))</f>
      </c>
      <c r="R64" s="20">
        <f>IF(OR(G64="",H64="",Q64=""),"",IF(E64="Short",G64-H64,H64-G64)*F64*Q64-N(K64))</f>
      </c>
      <c r="S64" s="20">
        <f>IF(OR(G64="",I64="",Q64=""),"",ABS(G64-I64)*F64*Q64)</f>
      </c>
      <c r="T64" s="21">
        <f>IF(OR(R64="",N(S64)=0),"",ROUND(R64/S64,2))</f>
      </c>
      <c r="U64" s="19">
        <f>IF(R64="","",IF(R64&gt;0,"Win",IF(R64&lt;0,"Loss","Even")))</f>
      </c>
      <c r="V64" s="20">
        <f>IF(R64="","",SUM($R$5:R64))</f>
      </c>
      <c r="W64" s="20">
        <f>IF(V64="","",MAX(0,MAX($V$5:V64)))</f>
      </c>
      <c r="X64" s="20">
        <f>IF(V64="","",V64-W64)</f>
      </c>
      <c r="Y64" s="19">
        <f>IF(A64="","",IF(COUNTIF($A$5:A64,A64)=1,MAX($Y$4:Y63)+1,""))</f>
      </c>
      <c r="Z64" s="19">
        <f>IF(A64="","",TEXT(A64,"ddd"))</f>
      </c>
    </row>
    <row r="65" spans="1:26" x14ac:dyDescent="0.25">
      <c r="A65" s="15"/>
      <c r="B65" s="16"/>
      <c r="G65" s="17"/>
      <c r="H65" s="17"/>
      <c r="I65" s="17"/>
      <c r="J65" s="17"/>
      <c r="K65" s="18"/>
      <c r="Q65" s="19">
        <f>IF(D65="","",IFERROR(VLOOKUP(D65,Lists!$G$5:$I$40,3,FALSE),""))</f>
      </c>
      <c r="R65" s="20">
        <f>IF(OR(G65="",H65="",Q65=""),"",IF(E65="Short",G65-H65,H65-G65)*F65*Q65-N(K65))</f>
      </c>
      <c r="S65" s="20">
        <f>IF(OR(G65="",I65="",Q65=""),"",ABS(G65-I65)*F65*Q65)</f>
      </c>
      <c r="T65" s="21">
        <f>IF(OR(R65="",N(S65)=0),"",ROUND(R65/S65,2))</f>
      </c>
      <c r="U65" s="19">
        <f>IF(R65="","",IF(R65&gt;0,"Win",IF(R65&lt;0,"Loss","Even")))</f>
      </c>
      <c r="V65" s="20">
        <f>IF(R65="","",SUM($R$5:R65))</f>
      </c>
      <c r="W65" s="20">
        <f>IF(V65="","",MAX(0,MAX($V$5:V65)))</f>
      </c>
      <c r="X65" s="20">
        <f>IF(V65="","",V65-W65)</f>
      </c>
      <c r="Y65" s="19">
        <f>IF(A65="","",IF(COUNTIF($A$5:A65,A65)=1,MAX($Y$4:Y64)+1,""))</f>
      </c>
      <c r="Z65" s="19">
        <f>IF(A65="","",TEXT(A65,"ddd"))</f>
      </c>
    </row>
    <row r="66" spans="1:26" x14ac:dyDescent="0.25">
      <c r="A66" s="15"/>
      <c r="B66" s="16"/>
      <c r="G66" s="17"/>
      <c r="H66" s="17"/>
      <c r="I66" s="17"/>
      <c r="J66" s="17"/>
      <c r="K66" s="18"/>
      <c r="Q66" s="19">
        <f>IF(D66="","",IFERROR(VLOOKUP(D66,Lists!$G$5:$I$40,3,FALSE),""))</f>
      </c>
      <c r="R66" s="20">
        <f>IF(OR(G66="",H66="",Q66=""),"",IF(E66="Short",G66-H66,H66-G66)*F66*Q66-N(K66))</f>
      </c>
      <c r="S66" s="20">
        <f>IF(OR(G66="",I66="",Q66=""),"",ABS(G66-I66)*F66*Q66)</f>
      </c>
      <c r="T66" s="21">
        <f>IF(OR(R66="",N(S66)=0),"",ROUND(R66/S66,2))</f>
      </c>
      <c r="U66" s="19">
        <f>IF(R66="","",IF(R66&gt;0,"Win",IF(R66&lt;0,"Loss","Even")))</f>
      </c>
      <c r="V66" s="20">
        <f>IF(R66="","",SUM($R$5:R66))</f>
      </c>
      <c r="W66" s="20">
        <f>IF(V66="","",MAX(0,MAX($V$5:V66)))</f>
      </c>
      <c r="X66" s="20">
        <f>IF(V66="","",V66-W66)</f>
      </c>
      <c r="Y66" s="19">
        <f>IF(A66="","",IF(COUNTIF($A$5:A66,A66)=1,MAX($Y$4:Y65)+1,""))</f>
      </c>
      <c r="Z66" s="19">
        <f>IF(A66="","",TEXT(A66,"ddd"))</f>
      </c>
    </row>
    <row r="67" spans="1:26" x14ac:dyDescent="0.25">
      <c r="A67" s="15"/>
      <c r="B67" s="16"/>
      <c r="G67" s="17"/>
      <c r="H67" s="17"/>
      <c r="I67" s="17"/>
      <c r="J67" s="17"/>
      <c r="K67" s="18"/>
      <c r="Q67" s="19">
        <f>IF(D67="","",IFERROR(VLOOKUP(D67,Lists!$G$5:$I$40,3,FALSE),""))</f>
      </c>
      <c r="R67" s="20">
        <f>IF(OR(G67="",H67="",Q67=""),"",IF(E67="Short",G67-H67,H67-G67)*F67*Q67-N(K67))</f>
      </c>
      <c r="S67" s="20">
        <f>IF(OR(G67="",I67="",Q67=""),"",ABS(G67-I67)*F67*Q67)</f>
      </c>
      <c r="T67" s="21">
        <f>IF(OR(R67="",N(S67)=0),"",ROUND(R67/S67,2))</f>
      </c>
      <c r="U67" s="19">
        <f>IF(R67="","",IF(R67&gt;0,"Win",IF(R67&lt;0,"Loss","Even")))</f>
      </c>
      <c r="V67" s="20">
        <f>IF(R67="","",SUM($R$5:R67))</f>
      </c>
      <c r="W67" s="20">
        <f>IF(V67="","",MAX(0,MAX($V$5:V67)))</f>
      </c>
      <c r="X67" s="20">
        <f>IF(V67="","",V67-W67)</f>
      </c>
      <c r="Y67" s="19">
        <f>IF(A67="","",IF(COUNTIF($A$5:A67,A67)=1,MAX($Y$4:Y66)+1,""))</f>
      </c>
      <c r="Z67" s="19">
        <f>IF(A67="","",TEXT(A67,"ddd"))</f>
      </c>
    </row>
    <row r="68" spans="1:26" x14ac:dyDescent="0.25">
      <c r="A68" s="15"/>
      <c r="B68" s="16"/>
      <c r="G68" s="17"/>
      <c r="H68" s="17"/>
      <c r="I68" s="17"/>
      <c r="J68" s="17"/>
      <c r="K68" s="18"/>
      <c r="Q68" s="19">
        <f>IF(D68="","",IFERROR(VLOOKUP(D68,Lists!$G$5:$I$40,3,FALSE),""))</f>
      </c>
      <c r="R68" s="20">
        <f>IF(OR(G68="",H68="",Q68=""),"",IF(E68="Short",G68-H68,H68-G68)*F68*Q68-N(K68))</f>
      </c>
      <c r="S68" s="20">
        <f>IF(OR(G68="",I68="",Q68=""),"",ABS(G68-I68)*F68*Q68)</f>
      </c>
      <c r="T68" s="21">
        <f>IF(OR(R68="",N(S68)=0),"",ROUND(R68/S68,2))</f>
      </c>
      <c r="U68" s="19">
        <f>IF(R68="","",IF(R68&gt;0,"Win",IF(R68&lt;0,"Loss","Even")))</f>
      </c>
      <c r="V68" s="20">
        <f>IF(R68="","",SUM($R$5:R68))</f>
      </c>
      <c r="W68" s="20">
        <f>IF(V68="","",MAX(0,MAX($V$5:V68)))</f>
      </c>
      <c r="X68" s="20">
        <f>IF(V68="","",V68-W68)</f>
      </c>
      <c r="Y68" s="19">
        <f>IF(A68="","",IF(COUNTIF($A$5:A68,A68)=1,MAX($Y$4:Y67)+1,""))</f>
      </c>
      <c r="Z68" s="19">
        <f>IF(A68="","",TEXT(A68,"ddd"))</f>
      </c>
    </row>
    <row r="69" spans="1:26" x14ac:dyDescent="0.25">
      <c r="A69" s="15"/>
      <c r="B69" s="16"/>
      <c r="G69" s="17"/>
      <c r="H69" s="17"/>
      <c r="I69" s="17"/>
      <c r="J69" s="17"/>
      <c r="K69" s="18"/>
      <c r="Q69" s="19">
        <f>IF(D69="","",IFERROR(VLOOKUP(D69,Lists!$G$5:$I$40,3,FALSE),""))</f>
      </c>
      <c r="R69" s="20">
        <f>IF(OR(G69="",H69="",Q69=""),"",IF(E69="Short",G69-H69,H69-G69)*F69*Q69-N(K69))</f>
      </c>
      <c r="S69" s="20">
        <f>IF(OR(G69="",I69="",Q69=""),"",ABS(G69-I69)*F69*Q69)</f>
      </c>
      <c r="T69" s="21">
        <f>IF(OR(R69="",N(S69)=0),"",ROUND(R69/S69,2))</f>
      </c>
      <c r="U69" s="19">
        <f>IF(R69="","",IF(R69&gt;0,"Win",IF(R69&lt;0,"Loss","Even")))</f>
      </c>
      <c r="V69" s="20">
        <f>IF(R69="","",SUM($R$5:R69))</f>
      </c>
      <c r="W69" s="20">
        <f>IF(V69="","",MAX(0,MAX($V$5:V69)))</f>
      </c>
      <c r="X69" s="20">
        <f>IF(V69="","",V69-W69)</f>
      </c>
      <c r="Y69" s="19">
        <f>IF(A69="","",IF(COUNTIF($A$5:A69,A69)=1,MAX($Y$4:Y68)+1,""))</f>
      </c>
      <c r="Z69" s="19">
        <f>IF(A69="","",TEXT(A69,"ddd"))</f>
      </c>
    </row>
    <row r="70" spans="1:26" x14ac:dyDescent="0.25">
      <c r="A70" s="15"/>
      <c r="B70" s="16"/>
      <c r="G70" s="17"/>
      <c r="H70" s="17"/>
      <c r="I70" s="17"/>
      <c r="J70" s="17"/>
      <c r="K70" s="18"/>
      <c r="Q70" s="19">
        <f>IF(D70="","",IFERROR(VLOOKUP(D70,Lists!$G$5:$I$40,3,FALSE),""))</f>
      </c>
      <c r="R70" s="20">
        <f>IF(OR(G70="",H70="",Q70=""),"",IF(E70="Short",G70-H70,H70-G70)*F70*Q70-N(K70))</f>
      </c>
      <c r="S70" s="20">
        <f>IF(OR(G70="",I70="",Q70=""),"",ABS(G70-I70)*F70*Q70)</f>
      </c>
      <c r="T70" s="21">
        <f>IF(OR(R70="",N(S70)=0),"",ROUND(R70/S70,2))</f>
      </c>
      <c r="U70" s="19">
        <f>IF(R70="","",IF(R70&gt;0,"Win",IF(R70&lt;0,"Loss","Even")))</f>
      </c>
      <c r="V70" s="20">
        <f>IF(R70="","",SUM($R$5:R70))</f>
      </c>
      <c r="W70" s="20">
        <f>IF(V70="","",MAX(0,MAX($V$5:V70)))</f>
      </c>
      <c r="X70" s="20">
        <f>IF(V70="","",V70-W70)</f>
      </c>
      <c r="Y70" s="19">
        <f>IF(A70="","",IF(COUNTIF($A$5:A70,A70)=1,MAX($Y$4:Y69)+1,""))</f>
      </c>
      <c r="Z70" s="19">
        <f>IF(A70="","",TEXT(A70,"ddd"))</f>
      </c>
    </row>
    <row r="71" spans="1:26" x14ac:dyDescent="0.25">
      <c r="A71" s="15"/>
      <c r="B71" s="16"/>
      <c r="G71" s="17"/>
      <c r="H71" s="17"/>
      <c r="I71" s="17"/>
      <c r="J71" s="17"/>
      <c r="K71" s="18"/>
      <c r="Q71" s="19">
        <f>IF(D71="","",IFERROR(VLOOKUP(D71,Lists!$G$5:$I$40,3,FALSE),""))</f>
      </c>
      <c r="R71" s="20">
        <f>IF(OR(G71="",H71="",Q71=""),"",IF(E71="Short",G71-H71,H71-G71)*F71*Q71-N(K71))</f>
      </c>
      <c r="S71" s="20">
        <f>IF(OR(G71="",I71="",Q71=""),"",ABS(G71-I71)*F71*Q71)</f>
      </c>
      <c r="T71" s="21">
        <f>IF(OR(R71="",N(S71)=0),"",ROUND(R71/S71,2))</f>
      </c>
      <c r="U71" s="19">
        <f>IF(R71="","",IF(R71&gt;0,"Win",IF(R71&lt;0,"Loss","Even")))</f>
      </c>
      <c r="V71" s="20">
        <f>IF(R71="","",SUM($R$5:R71))</f>
      </c>
      <c r="W71" s="20">
        <f>IF(V71="","",MAX(0,MAX($V$5:V71)))</f>
      </c>
      <c r="X71" s="20">
        <f>IF(V71="","",V71-W71)</f>
      </c>
      <c r="Y71" s="19">
        <f>IF(A71="","",IF(COUNTIF($A$5:A71,A71)=1,MAX($Y$4:Y70)+1,""))</f>
      </c>
      <c r="Z71" s="19">
        <f>IF(A71="","",TEXT(A71,"ddd"))</f>
      </c>
    </row>
    <row r="72" spans="1:26" x14ac:dyDescent="0.25">
      <c r="A72" s="15"/>
      <c r="B72" s="16"/>
      <c r="G72" s="17"/>
      <c r="H72" s="17"/>
      <c r="I72" s="17"/>
      <c r="J72" s="17"/>
      <c r="K72" s="18"/>
      <c r="Q72" s="19">
        <f>IF(D72="","",IFERROR(VLOOKUP(D72,Lists!$G$5:$I$40,3,FALSE),""))</f>
      </c>
      <c r="R72" s="20">
        <f>IF(OR(G72="",H72="",Q72=""),"",IF(E72="Short",G72-H72,H72-G72)*F72*Q72-N(K72))</f>
      </c>
      <c r="S72" s="20">
        <f>IF(OR(G72="",I72="",Q72=""),"",ABS(G72-I72)*F72*Q72)</f>
      </c>
      <c r="T72" s="21">
        <f>IF(OR(R72="",N(S72)=0),"",ROUND(R72/S72,2))</f>
      </c>
      <c r="U72" s="19">
        <f>IF(R72="","",IF(R72&gt;0,"Win",IF(R72&lt;0,"Loss","Even")))</f>
      </c>
      <c r="V72" s="20">
        <f>IF(R72="","",SUM($R$5:R72))</f>
      </c>
      <c r="W72" s="20">
        <f>IF(V72="","",MAX(0,MAX($V$5:V72)))</f>
      </c>
      <c r="X72" s="20">
        <f>IF(V72="","",V72-W72)</f>
      </c>
      <c r="Y72" s="19">
        <f>IF(A72="","",IF(COUNTIF($A$5:A72,A72)=1,MAX($Y$4:Y71)+1,""))</f>
      </c>
      <c r="Z72" s="19">
        <f>IF(A72="","",TEXT(A72,"ddd"))</f>
      </c>
    </row>
    <row r="73" spans="1:26" x14ac:dyDescent="0.25">
      <c r="A73" s="15"/>
      <c r="B73" s="16"/>
      <c r="G73" s="17"/>
      <c r="H73" s="17"/>
      <c r="I73" s="17"/>
      <c r="J73" s="17"/>
      <c r="K73" s="18"/>
      <c r="Q73" s="19">
        <f>IF(D73="","",IFERROR(VLOOKUP(D73,Lists!$G$5:$I$40,3,FALSE),""))</f>
      </c>
      <c r="R73" s="20">
        <f>IF(OR(G73="",H73="",Q73=""),"",IF(E73="Short",G73-H73,H73-G73)*F73*Q73-N(K73))</f>
      </c>
      <c r="S73" s="20">
        <f>IF(OR(G73="",I73="",Q73=""),"",ABS(G73-I73)*F73*Q73)</f>
      </c>
      <c r="T73" s="21">
        <f>IF(OR(R73="",N(S73)=0),"",ROUND(R73/S73,2))</f>
      </c>
      <c r="U73" s="19">
        <f>IF(R73="","",IF(R73&gt;0,"Win",IF(R73&lt;0,"Loss","Even")))</f>
      </c>
      <c r="V73" s="20">
        <f>IF(R73="","",SUM($R$5:R73))</f>
      </c>
      <c r="W73" s="20">
        <f>IF(V73="","",MAX(0,MAX($V$5:V73)))</f>
      </c>
      <c r="X73" s="20">
        <f>IF(V73="","",V73-W73)</f>
      </c>
      <c r="Y73" s="19">
        <f>IF(A73="","",IF(COUNTIF($A$5:A73,A73)=1,MAX($Y$4:Y72)+1,""))</f>
      </c>
      <c r="Z73" s="19">
        <f>IF(A73="","",TEXT(A73,"ddd"))</f>
      </c>
    </row>
    <row r="74" spans="1:26" x14ac:dyDescent="0.25">
      <c r="A74" s="15"/>
      <c r="B74" s="16"/>
      <c r="G74" s="17"/>
      <c r="H74" s="17"/>
      <c r="I74" s="17"/>
      <c r="J74" s="17"/>
      <c r="K74" s="18"/>
      <c r="Q74" s="19">
        <f>IF(D74="","",IFERROR(VLOOKUP(D74,Lists!$G$5:$I$40,3,FALSE),""))</f>
      </c>
      <c r="R74" s="20">
        <f>IF(OR(G74="",H74="",Q74=""),"",IF(E74="Short",G74-H74,H74-G74)*F74*Q74-N(K74))</f>
      </c>
      <c r="S74" s="20">
        <f>IF(OR(G74="",I74="",Q74=""),"",ABS(G74-I74)*F74*Q74)</f>
      </c>
      <c r="T74" s="21">
        <f>IF(OR(R74="",N(S74)=0),"",ROUND(R74/S74,2))</f>
      </c>
      <c r="U74" s="19">
        <f>IF(R74="","",IF(R74&gt;0,"Win",IF(R74&lt;0,"Loss","Even")))</f>
      </c>
      <c r="V74" s="20">
        <f>IF(R74="","",SUM($R$5:R74))</f>
      </c>
      <c r="W74" s="20">
        <f>IF(V74="","",MAX(0,MAX($V$5:V74)))</f>
      </c>
      <c r="X74" s="20">
        <f>IF(V74="","",V74-W74)</f>
      </c>
      <c r="Y74" s="19">
        <f>IF(A74="","",IF(COUNTIF($A$5:A74,A74)=1,MAX($Y$4:Y73)+1,""))</f>
      </c>
      <c r="Z74" s="19">
        <f>IF(A74="","",TEXT(A74,"ddd"))</f>
      </c>
    </row>
    <row r="75" spans="1:26" x14ac:dyDescent="0.25">
      <c r="A75" s="15"/>
      <c r="B75" s="16"/>
      <c r="G75" s="17"/>
      <c r="H75" s="17"/>
      <c r="I75" s="17"/>
      <c r="J75" s="17"/>
      <c r="K75" s="18"/>
      <c r="Q75" s="19">
        <f>IF(D75="","",IFERROR(VLOOKUP(D75,Lists!$G$5:$I$40,3,FALSE),""))</f>
      </c>
      <c r="R75" s="20">
        <f>IF(OR(G75="",H75="",Q75=""),"",IF(E75="Short",G75-H75,H75-G75)*F75*Q75-N(K75))</f>
      </c>
      <c r="S75" s="20">
        <f>IF(OR(G75="",I75="",Q75=""),"",ABS(G75-I75)*F75*Q75)</f>
      </c>
      <c r="T75" s="21">
        <f>IF(OR(R75="",N(S75)=0),"",ROUND(R75/S75,2))</f>
      </c>
      <c r="U75" s="19">
        <f>IF(R75="","",IF(R75&gt;0,"Win",IF(R75&lt;0,"Loss","Even")))</f>
      </c>
      <c r="V75" s="20">
        <f>IF(R75="","",SUM($R$5:R75))</f>
      </c>
      <c r="W75" s="20">
        <f>IF(V75="","",MAX(0,MAX($V$5:V75)))</f>
      </c>
      <c r="X75" s="20">
        <f>IF(V75="","",V75-W75)</f>
      </c>
      <c r="Y75" s="19">
        <f>IF(A75="","",IF(COUNTIF($A$5:A75,A75)=1,MAX($Y$4:Y74)+1,""))</f>
      </c>
      <c r="Z75" s="19">
        <f>IF(A75="","",TEXT(A75,"ddd"))</f>
      </c>
    </row>
    <row r="76" spans="1:26" x14ac:dyDescent="0.25">
      <c r="A76" s="15"/>
      <c r="B76" s="16"/>
      <c r="G76" s="17"/>
      <c r="H76" s="17"/>
      <c r="I76" s="17"/>
      <c r="J76" s="17"/>
      <c r="K76" s="18"/>
      <c r="Q76" s="19">
        <f>IF(D76="","",IFERROR(VLOOKUP(D76,Lists!$G$5:$I$40,3,FALSE),""))</f>
      </c>
      <c r="R76" s="20">
        <f>IF(OR(G76="",H76="",Q76=""),"",IF(E76="Short",G76-H76,H76-G76)*F76*Q76-N(K76))</f>
      </c>
      <c r="S76" s="20">
        <f>IF(OR(G76="",I76="",Q76=""),"",ABS(G76-I76)*F76*Q76)</f>
      </c>
      <c r="T76" s="21">
        <f>IF(OR(R76="",N(S76)=0),"",ROUND(R76/S76,2))</f>
      </c>
      <c r="U76" s="19">
        <f>IF(R76="","",IF(R76&gt;0,"Win",IF(R76&lt;0,"Loss","Even")))</f>
      </c>
      <c r="V76" s="20">
        <f>IF(R76="","",SUM($R$5:R76))</f>
      </c>
      <c r="W76" s="20">
        <f>IF(V76="","",MAX(0,MAX($V$5:V76)))</f>
      </c>
      <c r="X76" s="20">
        <f>IF(V76="","",V76-W76)</f>
      </c>
      <c r="Y76" s="19">
        <f>IF(A76="","",IF(COUNTIF($A$5:A76,A76)=1,MAX($Y$4:Y75)+1,""))</f>
      </c>
      <c r="Z76" s="19">
        <f>IF(A76="","",TEXT(A76,"ddd"))</f>
      </c>
    </row>
    <row r="77" spans="1:26" x14ac:dyDescent="0.25">
      <c r="A77" s="15"/>
      <c r="B77" s="16"/>
      <c r="G77" s="17"/>
      <c r="H77" s="17"/>
      <c r="I77" s="17"/>
      <c r="J77" s="17"/>
      <c r="K77" s="18"/>
      <c r="Q77" s="19">
        <f>IF(D77="","",IFERROR(VLOOKUP(D77,Lists!$G$5:$I$40,3,FALSE),""))</f>
      </c>
      <c r="R77" s="20">
        <f>IF(OR(G77="",H77="",Q77=""),"",IF(E77="Short",G77-H77,H77-G77)*F77*Q77-N(K77))</f>
      </c>
      <c r="S77" s="20">
        <f>IF(OR(G77="",I77="",Q77=""),"",ABS(G77-I77)*F77*Q77)</f>
      </c>
      <c r="T77" s="21">
        <f>IF(OR(R77="",N(S77)=0),"",ROUND(R77/S77,2))</f>
      </c>
      <c r="U77" s="19">
        <f>IF(R77="","",IF(R77&gt;0,"Win",IF(R77&lt;0,"Loss","Even")))</f>
      </c>
      <c r="V77" s="20">
        <f>IF(R77="","",SUM($R$5:R77))</f>
      </c>
      <c r="W77" s="20">
        <f>IF(V77="","",MAX(0,MAX($V$5:V77)))</f>
      </c>
      <c r="X77" s="20">
        <f>IF(V77="","",V77-W77)</f>
      </c>
      <c r="Y77" s="19">
        <f>IF(A77="","",IF(COUNTIF($A$5:A77,A77)=1,MAX($Y$4:Y76)+1,""))</f>
      </c>
      <c r="Z77" s="19">
        <f>IF(A77="","",TEXT(A77,"ddd"))</f>
      </c>
    </row>
    <row r="78" spans="1:26" x14ac:dyDescent="0.25">
      <c r="A78" s="15"/>
      <c r="B78" s="16"/>
      <c r="G78" s="17"/>
      <c r="H78" s="17"/>
      <c r="I78" s="17"/>
      <c r="J78" s="17"/>
      <c r="K78" s="18"/>
      <c r="Q78" s="19">
        <f>IF(D78="","",IFERROR(VLOOKUP(D78,Lists!$G$5:$I$40,3,FALSE),""))</f>
      </c>
      <c r="R78" s="20">
        <f>IF(OR(G78="",H78="",Q78=""),"",IF(E78="Short",G78-H78,H78-G78)*F78*Q78-N(K78))</f>
      </c>
      <c r="S78" s="20">
        <f>IF(OR(G78="",I78="",Q78=""),"",ABS(G78-I78)*F78*Q78)</f>
      </c>
      <c r="T78" s="21">
        <f>IF(OR(R78="",N(S78)=0),"",ROUND(R78/S78,2))</f>
      </c>
      <c r="U78" s="19">
        <f>IF(R78="","",IF(R78&gt;0,"Win",IF(R78&lt;0,"Loss","Even")))</f>
      </c>
      <c r="V78" s="20">
        <f>IF(R78="","",SUM($R$5:R78))</f>
      </c>
      <c r="W78" s="20">
        <f>IF(V78="","",MAX(0,MAX($V$5:V78)))</f>
      </c>
      <c r="X78" s="20">
        <f>IF(V78="","",V78-W78)</f>
      </c>
      <c r="Y78" s="19">
        <f>IF(A78="","",IF(COUNTIF($A$5:A78,A78)=1,MAX($Y$4:Y77)+1,""))</f>
      </c>
      <c r="Z78" s="19">
        <f>IF(A78="","",TEXT(A78,"ddd"))</f>
      </c>
    </row>
    <row r="79" spans="1:26" x14ac:dyDescent="0.25">
      <c r="A79" s="15"/>
      <c r="B79" s="16"/>
      <c r="G79" s="17"/>
      <c r="H79" s="17"/>
      <c r="I79" s="17"/>
      <c r="J79" s="17"/>
      <c r="K79" s="18"/>
      <c r="Q79" s="19">
        <f>IF(D79="","",IFERROR(VLOOKUP(D79,Lists!$G$5:$I$40,3,FALSE),""))</f>
      </c>
      <c r="R79" s="20">
        <f>IF(OR(G79="",H79="",Q79=""),"",IF(E79="Short",G79-H79,H79-G79)*F79*Q79-N(K79))</f>
      </c>
      <c r="S79" s="20">
        <f>IF(OR(G79="",I79="",Q79=""),"",ABS(G79-I79)*F79*Q79)</f>
      </c>
      <c r="T79" s="21">
        <f>IF(OR(R79="",N(S79)=0),"",ROUND(R79/S79,2))</f>
      </c>
      <c r="U79" s="19">
        <f>IF(R79="","",IF(R79&gt;0,"Win",IF(R79&lt;0,"Loss","Even")))</f>
      </c>
      <c r="V79" s="20">
        <f>IF(R79="","",SUM($R$5:R79))</f>
      </c>
      <c r="W79" s="20">
        <f>IF(V79="","",MAX(0,MAX($V$5:V79)))</f>
      </c>
      <c r="X79" s="20">
        <f>IF(V79="","",V79-W79)</f>
      </c>
      <c r="Y79" s="19">
        <f>IF(A79="","",IF(COUNTIF($A$5:A79,A79)=1,MAX($Y$4:Y78)+1,""))</f>
      </c>
      <c r="Z79" s="19">
        <f>IF(A79="","",TEXT(A79,"ddd"))</f>
      </c>
    </row>
    <row r="80" spans="1:26" x14ac:dyDescent="0.25">
      <c r="A80" s="15"/>
      <c r="B80" s="16"/>
      <c r="G80" s="17"/>
      <c r="H80" s="17"/>
      <c r="I80" s="17"/>
      <c r="J80" s="17"/>
      <c r="K80" s="18"/>
      <c r="Q80" s="19">
        <f>IF(D80="","",IFERROR(VLOOKUP(D80,Lists!$G$5:$I$40,3,FALSE),""))</f>
      </c>
      <c r="R80" s="20">
        <f>IF(OR(G80="",H80="",Q80=""),"",IF(E80="Short",G80-H80,H80-G80)*F80*Q80-N(K80))</f>
      </c>
      <c r="S80" s="20">
        <f>IF(OR(G80="",I80="",Q80=""),"",ABS(G80-I80)*F80*Q80)</f>
      </c>
      <c r="T80" s="21">
        <f>IF(OR(R80="",N(S80)=0),"",ROUND(R80/S80,2))</f>
      </c>
      <c r="U80" s="19">
        <f>IF(R80="","",IF(R80&gt;0,"Win",IF(R80&lt;0,"Loss","Even")))</f>
      </c>
      <c r="V80" s="20">
        <f>IF(R80="","",SUM($R$5:R80))</f>
      </c>
      <c r="W80" s="20">
        <f>IF(V80="","",MAX(0,MAX($V$5:V80)))</f>
      </c>
      <c r="X80" s="20">
        <f>IF(V80="","",V80-W80)</f>
      </c>
      <c r="Y80" s="19">
        <f>IF(A80="","",IF(COUNTIF($A$5:A80,A80)=1,MAX($Y$4:Y79)+1,""))</f>
      </c>
      <c r="Z80" s="19">
        <f>IF(A80="","",TEXT(A80,"ddd"))</f>
      </c>
    </row>
    <row r="81" spans="1:26" x14ac:dyDescent="0.25">
      <c r="A81" s="15"/>
      <c r="B81" s="16"/>
      <c r="G81" s="17"/>
      <c r="H81" s="17"/>
      <c r="I81" s="17"/>
      <c r="J81" s="17"/>
      <c r="K81" s="18"/>
      <c r="Q81" s="19">
        <f>IF(D81="","",IFERROR(VLOOKUP(D81,Lists!$G$5:$I$40,3,FALSE),""))</f>
      </c>
      <c r="R81" s="20">
        <f>IF(OR(G81="",H81="",Q81=""),"",IF(E81="Short",G81-H81,H81-G81)*F81*Q81-N(K81))</f>
      </c>
      <c r="S81" s="20">
        <f>IF(OR(G81="",I81="",Q81=""),"",ABS(G81-I81)*F81*Q81)</f>
      </c>
      <c r="T81" s="21">
        <f>IF(OR(R81="",N(S81)=0),"",ROUND(R81/S81,2))</f>
      </c>
      <c r="U81" s="19">
        <f>IF(R81="","",IF(R81&gt;0,"Win",IF(R81&lt;0,"Loss","Even")))</f>
      </c>
      <c r="V81" s="20">
        <f>IF(R81="","",SUM($R$5:R81))</f>
      </c>
      <c r="W81" s="20">
        <f>IF(V81="","",MAX(0,MAX($V$5:V81)))</f>
      </c>
      <c r="X81" s="20">
        <f>IF(V81="","",V81-W81)</f>
      </c>
      <c r="Y81" s="19">
        <f>IF(A81="","",IF(COUNTIF($A$5:A81,A81)=1,MAX($Y$4:Y80)+1,""))</f>
      </c>
      <c r="Z81" s="19">
        <f>IF(A81="","",TEXT(A81,"ddd"))</f>
      </c>
    </row>
    <row r="82" spans="1:26" x14ac:dyDescent="0.25">
      <c r="A82" s="15"/>
      <c r="B82" s="16"/>
      <c r="G82" s="17"/>
      <c r="H82" s="17"/>
      <c r="I82" s="17"/>
      <c r="J82" s="17"/>
      <c r="K82" s="18"/>
      <c r="Q82" s="19">
        <f>IF(D82="","",IFERROR(VLOOKUP(D82,Lists!$G$5:$I$40,3,FALSE),""))</f>
      </c>
      <c r="R82" s="20">
        <f>IF(OR(G82="",H82="",Q82=""),"",IF(E82="Short",G82-H82,H82-G82)*F82*Q82-N(K82))</f>
      </c>
      <c r="S82" s="20">
        <f>IF(OR(G82="",I82="",Q82=""),"",ABS(G82-I82)*F82*Q82)</f>
      </c>
      <c r="T82" s="21">
        <f>IF(OR(R82="",N(S82)=0),"",ROUND(R82/S82,2))</f>
      </c>
      <c r="U82" s="19">
        <f>IF(R82="","",IF(R82&gt;0,"Win",IF(R82&lt;0,"Loss","Even")))</f>
      </c>
      <c r="V82" s="20">
        <f>IF(R82="","",SUM($R$5:R82))</f>
      </c>
      <c r="W82" s="20">
        <f>IF(V82="","",MAX(0,MAX($V$5:V82)))</f>
      </c>
      <c r="X82" s="20">
        <f>IF(V82="","",V82-W82)</f>
      </c>
      <c r="Y82" s="19">
        <f>IF(A82="","",IF(COUNTIF($A$5:A82,A82)=1,MAX($Y$4:Y81)+1,""))</f>
      </c>
      <c r="Z82" s="19">
        <f>IF(A82="","",TEXT(A82,"ddd"))</f>
      </c>
    </row>
    <row r="83" spans="1:26" x14ac:dyDescent="0.25">
      <c r="A83" s="15"/>
      <c r="B83" s="16"/>
      <c r="G83" s="17"/>
      <c r="H83" s="17"/>
      <c r="I83" s="17"/>
      <c r="J83" s="17"/>
      <c r="K83" s="18"/>
      <c r="Q83" s="19">
        <f>IF(D83="","",IFERROR(VLOOKUP(D83,Lists!$G$5:$I$40,3,FALSE),""))</f>
      </c>
      <c r="R83" s="20">
        <f>IF(OR(G83="",H83="",Q83=""),"",IF(E83="Short",G83-H83,H83-G83)*F83*Q83-N(K83))</f>
      </c>
      <c r="S83" s="20">
        <f>IF(OR(G83="",I83="",Q83=""),"",ABS(G83-I83)*F83*Q83)</f>
      </c>
      <c r="T83" s="21">
        <f>IF(OR(R83="",N(S83)=0),"",ROUND(R83/S83,2))</f>
      </c>
      <c r="U83" s="19">
        <f>IF(R83="","",IF(R83&gt;0,"Win",IF(R83&lt;0,"Loss","Even")))</f>
      </c>
      <c r="V83" s="20">
        <f>IF(R83="","",SUM($R$5:R83))</f>
      </c>
      <c r="W83" s="20">
        <f>IF(V83="","",MAX(0,MAX($V$5:V83)))</f>
      </c>
      <c r="X83" s="20">
        <f>IF(V83="","",V83-W83)</f>
      </c>
      <c r="Y83" s="19">
        <f>IF(A83="","",IF(COUNTIF($A$5:A83,A83)=1,MAX($Y$4:Y82)+1,""))</f>
      </c>
      <c r="Z83" s="19">
        <f>IF(A83="","",TEXT(A83,"ddd"))</f>
      </c>
    </row>
    <row r="84" spans="1:26" x14ac:dyDescent="0.25">
      <c r="A84" s="15"/>
      <c r="B84" s="16"/>
      <c r="G84" s="17"/>
      <c r="H84" s="17"/>
      <c r="I84" s="17"/>
      <c r="J84" s="17"/>
      <c r="K84" s="18"/>
      <c r="Q84" s="19">
        <f>IF(D84="","",IFERROR(VLOOKUP(D84,Lists!$G$5:$I$40,3,FALSE),""))</f>
      </c>
      <c r="R84" s="20">
        <f>IF(OR(G84="",H84="",Q84=""),"",IF(E84="Short",G84-H84,H84-G84)*F84*Q84-N(K84))</f>
      </c>
      <c r="S84" s="20">
        <f>IF(OR(G84="",I84="",Q84=""),"",ABS(G84-I84)*F84*Q84)</f>
      </c>
      <c r="T84" s="21">
        <f>IF(OR(R84="",N(S84)=0),"",ROUND(R84/S84,2))</f>
      </c>
      <c r="U84" s="19">
        <f>IF(R84="","",IF(R84&gt;0,"Win",IF(R84&lt;0,"Loss","Even")))</f>
      </c>
      <c r="V84" s="20">
        <f>IF(R84="","",SUM($R$5:R84))</f>
      </c>
      <c r="W84" s="20">
        <f>IF(V84="","",MAX(0,MAX($V$5:V84)))</f>
      </c>
      <c r="X84" s="20">
        <f>IF(V84="","",V84-W84)</f>
      </c>
      <c r="Y84" s="19">
        <f>IF(A84="","",IF(COUNTIF($A$5:A84,A84)=1,MAX($Y$4:Y83)+1,""))</f>
      </c>
      <c r="Z84" s="19">
        <f>IF(A84="","",TEXT(A84,"ddd"))</f>
      </c>
    </row>
    <row r="85" spans="1:26" x14ac:dyDescent="0.25">
      <c r="A85" s="15"/>
      <c r="B85" s="16"/>
      <c r="G85" s="17"/>
      <c r="H85" s="17"/>
      <c r="I85" s="17"/>
      <c r="J85" s="17"/>
      <c r="K85" s="18"/>
      <c r="Q85" s="19">
        <f>IF(D85="","",IFERROR(VLOOKUP(D85,Lists!$G$5:$I$40,3,FALSE),""))</f>
      </c>
      <c r="R85" s="20">
        <f>IF(OR(G85="",H85="",Q85=""),"",IF(E85="Short",G85-H85,H85-G85)*F85*Q85-N(K85))</f>
      </c>
      <c r="S85" s="20">
        <f>IF(OR(G85="",I85="",Q85=""),"",ABS(G85-I85)*F85*Q85)</f>
      </c>
      <c r="T85" s="21">
        <f>IF(OR(R85="",N(S85)=0),"",ROUND(R85/S85,2))</f>
      </c>
      <c r="U85" s="19">
        <f>IF(R85="","",IF(R85&gt;0,"Win",IF(R85&lt;0,"Loss","Even")))</f>
      </c>
      <c r="V85" s="20">
        <f>IF(R85="","",SUM($R$5:R85))</f>
      </c>
      <c r="W85" s="20">
        <f>IF(V85="","",MAX(0,MAX($V$5:V85)))</f>
      </c>
      <c r="X85" s="20">
        <f>IF(V85="","",V85-W85)</f>
      </c>
      <c r="Y85" s="19">
        <f>IF(A85="","",IF(COUNTIF($A$5:A85,A85)=1,MAX($Y$4:Y84)+1,""))</f>
      </c>
      <c r="Z85" s="19">
        <f>IF(A85="","",TEXT(A85,"ddd"))</f>
      </c>
    </row>
    <row r="86" spans="1:26" x14ac:dyDescent="0.25">
      <c r="A86" s="15"/>
      <c r="B86" s="16"/>
      <c r="G86" s="17"/>
      <c r="H86" s="17"/>
      <c r="I86" s="17"/>
      <c r="J86" s="17"/>
      <c r="K86" s="18"/>
      <c r="Q86" s="19">
        <f>IF(D86="","",IFERROR(VLOOKUP(D86,Lists!$G$5:$I$40,3,FALSE),""))</f>
      </c>
      <c r="R86" s="20">
        <f>IF(OR(G86="",H86="",Q86=""),"",IF(E86="Short",G86-H86,H86-G86)*F86*Q86-N(K86))</f>
      </c>
      <c r="S86" s="20">
        <f>IF(OR(G86="",I86="",Q86=""),"",ABS(G86-I86)*F86*Q86)</f>
      </c>
      <c r="T86" s="21">
        <f>IF(OR(R86="",N(S86)=0),"",ROUND(R86/S86,2))</f>
      </c>
      <c r="U86" s="19">
        <f>IF(R86="","",IF(R86&gt;0,"Win",IF(R86&lt;0,"Loss","Even")))</f>
      </c>
      <c r="V86" s="20">
        <f>IF(R86="","",SUM($R$5:R86))</f>
      </c>
      <c r="W86" s="20">
        <f>IF(V86="","",MAX(0,MAX($V$5:V86)))</f>
      </c>
      <c r="X86" s="20">
        <f>IF(V86="","",V86-W86)</f>
      </c>
      <c r="Y86" s="19">
        <f>IF(A86="","",IF(COUNTIF($A$5:A86,A86)=1,MAX($Y$4:Y85)+1,""))</f>
      </c>
      <c r="Z86" s="19">
        <f>IF(A86="","",TEXT(A86,"ddd"))</f>
      </c>
    </row>
    <row r="87" spans="1:26" x14ac:dyDescent="0.25">
      <c r="A87" s="15"/>
      <c r="B87" s="16"/>
      <c r="G87" s="17"/>
      <c r="H87" s="17"/>
      <c r="I87" s="17"/>
      <c r="J87" s="17"/>
      <c r="K87" s="18"/>
      <c r="Q87" s="19">
        <f>IF(D87="","",IFERROR(VLOOKUP(D87,Lists!$G$5:$I$40,3,FALSE),""))</f>
      </c>
      <c r="R87" s="20">
        <f>IF(OR(G87="",H87="",Q87=""),"",IF(E87="Short",G87-H87,H87-G87)*F87*Q87-N(K87))</f>
      </c>
      <c r="S87" s="20">
        <f>IF(OR(G87="",I87="",Q87=""),"",ABS(G87-I87)*F87*Q87)</f>
      </c>
      <c r="T87" s="21">
        <f>IF(OR(R87="",N(S87)=0),"",ROUND(R87/S87,2))</f>
      </c>
      <c r="U87" s="19">
        <f>IF(R87="","",IF(R87&gt;0,"Win",IF(R87&lt;0,"Loss","Even")))</f>
      </c>
      <c r="V87" s="20">
        <f>IF(R87="","",SUM($R$5:R87))</f>
      </c>
      <c r="W87" s="20">
        <f>IF(V87="","",MAX(0,MAX($V$5:V87)))</f>
      </c>
      <c r="X87" s="20">
        <f>IF(V87="","",V87-W87)</f>
      </c>
      <c r="Y87" s="19">
        <f>IF(A87="","",IF(COUNTIF($A$5:A87,A87)=1,MAX($Y$4:Y86)+1,""))</f>
      </c>
      <c r="Z87" s="19">
        <f>IF(A87="","",TEXT(A87,"ddd"))</f>
      </c>
    </row>
    <row r="88" spans="1:26" x14ac:dyDescent="0.25">
      <c r="A88" s="15"/>
      <c r="B88" s="16"/>
      <c r="G88" s="17"/>
      <c r="H88" s="17"/>
      <c r="I88" s="17"/>
      <c r="J88" s="17"/>
      <c r="K88" s="18"/>
      <c r="Q88" s="19">
        <f>IF(D88="","",IFERROR(VLOOKUP(D88,Lists!$G$5:$I$40,3,FALSE),""))</f>
      </c>
      <c r="R88" s="20">
        <f>IF(OR(G88="",H88="",Q88=""),"",IF(E88="Short",G88-H88,H88-G88)*F88*Q88-N(K88))</f>
      </c>
      <c r="S88" s="20">
        <f>IF(OR(G88="",I88="",Q88=""),"",ABS(G88-I88)*F88*Q88)</f>
      </c>
      <c r="T88" s="21">
        <f>IF(OR(R88="",N(S88)=0),"",ROUND(R88/S88,2))</f>
      </c>
      <c r="U88" s="19">
        <f>IF(R88="","",IF(R88&gt;0,"Win",IF(R88&lt;0,"Loss","Even")))</f>
      </c>
      <c r="V88" s="20">
        <f>IF(R88="","",SUM($R$5:R88))</f>
      </c>
      <c r="W88" s="20">
        <f>IF(V88="","",MAX(0,MAX($V$5:V88)))</f>
      </c>
      <c r="X88" s="20">
        <f>IF(V88="","",V88-W88)</f>
      </c>
      <c r="Y88" s="19">
        <f>IF(A88="","",IF(COUNTIF($A$5:A88,A88)=1,MAX($Y$4:Y87)+1,""))</f>
      </c>
      <c r="Z88" s="19">
        <f>IF(A88="","",TEXT(A88,"ddd"))</f>
      </c>
    </row>
    <row r="89" spans="1:26" x14ac:dyDescent="0.25">
      <c r="A89" s="15"/>
      <c r="B89" s="16"/>
      <c r="G89" s="17"/>
      <c r="H89" s="17"/>
      <c r="I89" s="17"/>
      <c r="J89" s="17"/>
      <c r="K89" s="18"/>
      <c r="Q89" s="19">
        <f>IF(D89="","",IFERROR(VLOOKUP(D89,Lists!$G$5:$I$40,3,FALSE),""))</f>
      </c>
      <c r="R89" s="20">
        <f>IF(OR(G89="",H89="",Q89=""),"",IF(E89="Short",G89-H89,H89-G89)*F89*Q89-N(K89))</f>
      </c>
      <c r="S89" s="20">
        <f>IF(OR(G89="",I89="",Q89=""),"",ABS(G89-I89)*F89*Q89)</f>
      </c>
      <c r="T89" s="21">
        <f>IF(OR(R89="",N(S89)=0),"",ROUND(R89/S89,2))</f>
      </c>
      <c r="U89" s="19">
        <f>IF(R89="","",IF(R89&gt;0,"Win",IF(R89&lt;0,"Loss","Even")))</f>
      </c>
      <c r="V89" s="20">
        <f>IF(R89="","",SUM($R$5:R89))</f>
      </c>
      <c r="W89" s="20">
        <f>IF(V89="","",MAX(0,MAX($V$5:V89)))</f>
      </c>
      <c r="X89" s="20">
        <f>IF(V89="","",V89-W89)</f>
      </c>
      <c r="Y89" s="19">
        <f>IF(A89="","",IF(COUNTIF($A$5:A89,A89)=1,MAX($Y$4:Y88)+1,""))</f>
      </c>
      <c r="Z89" s="19">
        <f>IF(A89="","",TEXT(A89,"ddd"))</f>
      </c>
    </row>
    <row r="90" spans="1:26" x14ac:dyDescent="0.25">
      <c r="A90" s="15"/>
      <c r="B90" s="16"/>
      <c r="G90" s="17"/>
      <c r="H90" s="17"/>
      <c r="I90" s="17"/>
      <c r="J90" s="17"/>
      <c r="K90" s="18"/>
      <c r="Q90" s="19">
        <f>IF(D90="","",IFERROR(VLOOKUP(D90,Lists!$G$5:$I$40,3,FALSE),""))</f>
      </c>
      <c r="R90" s="20">
        <f>IF(OR(G90="",H90="",Q90=""),"",IF(E90="Short",G90-H90,H90-G90)*F90*Q90-N(K90))</f>
      </c>
      <c r="S90" s="20">
        <f>IF(OR(G90="",I90="",Q90=""),"",ABS(G90-I90)*F90*Q90)</f>
      </c>
      <c r="T90" s="21">
        <f>IF(OR(R90="",N(S90)=0),"",ROUND(R90/S90,2))</f>
      </c>
      <c r="U90" s="19">
        <f>IF(R90="","",IF(R90&gt;0,"Win",IF(R90&lt;0,"Loss","Even")))</f>
      </c>
      <c r="V90" s="20">
        <f>IF(R90="","",SUM($R$5:R90))</f>
      </c>
      <c r="W90" s="20">
        <f>IF(V90="","",MAX(0,MAX($V$5:V90)))</f>
      </c>
      <c r="X90" s="20">
        <f>IF(V90="","",V90-W90)</f>
      </c>
      <c r="Y90" s="19">
        <f>IF(A90="","",IF(COUNTIF($A$5:A90,A90)=1,MAX($Y$4:Y89)+1,""))</f>
      </c>
      <c r="Z90" s="19">
        <f>IF(A90="","",TEXT(A90,"ddd"))</f>
      </c>
    </row>
    <row r="91" spans="1:26" x14ac:dyDescent="0.25">
      <c r="A91" s="15"/>
      <c r="B91" s="16"/>
      <c r="G91" s="17"/>
      <c r="H91" s="17"/>
      <c r="I91" s="17"/>
      <c r="J91" s="17"/>
      <c r="K91" s="18"/>
      <c r="Q91" s="19">
        <f>IF(D91="","",IFERROR(VLOOKUP(D91,Lists!$G$5:$I$40,3,FALSE),""))</f>
      </c>
      <c r="R91" s="20">
        <f>IF(OR(G91="",H91="",Q91=""),"",IF(E91="Short",G91-H91,H91-G91)*F91*Q91-N(K91))</f>
      </c>
      <c r="S91" s="20">
        <f>IF(OR(G91="",I91="",Q91=""),"",ABS(G91-I91)*F91*Q91)</f>
      </c>
      <c r="T91" s="21">
        <f>IF(OR(R91="",N(S91)=0),"",ROUND(R91/S91,2))</f>
      </c>
      <c r="U91" s="19">
        <f>IF(R91="","",IF(R91&gt;0,"Win",IF(R91&lt;0,"Loss","Even")))</f>
      </c>
      <c r="V91" s="20">
        <f>IF(R91="","",SUM($R$5:R91))</f>
      </c>
      <c r="W91" s="20">
        <f>IF(V91="","",MAX(0,MAX($V$5:V91)))</f>
      </c>
      <c r="X91" s="20">
        <f>IF(V91="","",V91-W91)</f>
      </c>
      <c r="Y91" s="19">
        <f>IF(A91="","",IF(COUNTIF($A$5:A91,A91)=1,MAX($Y$4:Y90)+1,""))</f>
      </c>
      <c r="Z91" s="19">
        <f>IF(A91="","",TEXT(A91,"ddd"))</f>
      </c>
    </row>
    <row r="92" spans="1:26" x14ac:dyDescent="0.25">
      <c r="A92" s="15"/>
      <c r="B92" s="16"/>
      <c r="G92" s="17"/>
      <c r="H92" s="17"/>
      <c r="I92" s="17"/>
      <c r="J92" s="17"/>
      <c r="K92" s="18"/>
      <c r="Q92" s="19">
        <f>IF(D92="","",IFERROR(VLOOKUP(D92,Lists!$G$5:$I$40,3,FALSE),""))</f>
      </c>
      <c r="R92" s="20">
        <f>IF(OR(G92="",H92="",Q92=""),"",IF(E92="Short",G92-H92,H92-G92)*F92*Q92-N(K92))</f>
      </c>
      <c r="S92" s="20">
        <f>IF(OR(G92="",I92="",Q92=""),"",ABS(G92-I92)*F92*Q92)</f>
      </c>
      <c r="T92" s="21">
        <f>IF(OR(R92="",N(S92)=0),"",ROUND(R92/S92,2))</f>
      </c>
      <c r="U92" s="19">
        <f>IF(R92="","",IF(R92&gt;0,"Win",IF(R92&lt;0,"Loss","Even")))</f>
      </c>
      <c r="V92" s="20">
        <f>IF(R92="","",SUM($R$5:R92))</f>
      </c>
      <c r="W92" s="20">
        <f>IF(V92="","",MAX(0,MAX($V$5:V92)))</f>
      </c>
      <c r="X92" s="20">
        <f>IF(V92="","",V92-W92)</f>
      </c>
      <c r="Y92" s="19">
        <f>IF(A92="","",IF(COUNTIF($A$5:A92,A92)=1,MAX($Y$4:Y91)+1,""))</f>
      </c>
      <c r="Z92" s="19">
        <f>IF(A92="","",TEXT(A92,"ddd"))</f>
      </c>
    </row>
    <row r="93" spans="1:26" x14ac:dyDescent="0.25">
      <c r="A93" s="15"/>
      <c r="B93" s="16"/>
      <c r="G93" s="17"/>
      <c r="H93" s="17"/>
      <c r="I93" s="17"/>
      <c r="J93" s="17"/>
      <c r="K93" s="18"/>
      <c r="Q93" s="19">
        <f>IF(D93="","",IFERROR(VLOOKUP(D93,Lists!$G$5:$I$40,3,FALSE),""))</f>
      </c>
      <c r="R93" s="20">
        <f>IF(OR(G93="",H93="",Q93=""),"",IF(E93="Short",G93-H93,H93-G93)*F93*Q93-N(K93))</f>
      </c>
      <c r="S93" s="20">
        <f>IF(OR(G93="",I93="",Q93=""),"",ABS(G93-I93)*F93*Q93)</f>
      </c>
      <c r="T93" s="21">
        <f>IF(OR(R93="",N(S93)=0),"",ROUND(R93/S93,2))</f>
      </c>
      <c r="U93" s="19">
        <f>IF(R93="","",IF(R93&gt;0,"Win",IF(R93&lt;0,"Loss","Even")))</f>
      </c>
      <c r="V93" s="20">
        <f>IF(R93="","",SUM($R$5:R93))</f>
      </c>
      <c r="W93" s="20">
        <f>IF(V93="","",MAX(0,MAX($V$5:V93)))</f>
      </c>
      <c r="X93" s="20">
        <f>IF(V93="","",V93-W93)</f>
      </c>
      <c r="Y93" s="19">
        <f>IF(A93="","",IF(COUNTIF($A$5:A93,A93)=1,MAX($Y$4:Y92)+1,""))</f>
      </c>
      <c r="Z93" s="19">
        <f>IF(A93="","",TEXT(A93,"ddd"))</f>
      </c>
    </row>
    <row r="94" spans="1:26" x14ac:dyDescent="0.25">
      <c r="A94" s="15"/>
      <c r="B94" s="16"/>
      <c r="G94" s="17"/>
      <c r="H94" s="17"/>
      <c r="I94" s="17"/>
      <c r="J94" s="17"/>
      <c r="K94" s="18"/>
      <c r="Q94" s="19">
        <f>IF(D94="","",IFERROR(VLOOKUP(D94,Lists!$G$5:$I$40,3,FALSE),""))</f>
      </c>
      <c r="R94" s="20">
        <f>IF(OR(G94="",H94="",Q94=""),"",IF(E94="Short",G94-H94,H94-G94)*F94*Q94-N(K94))</f>
      </c>
      <c r="S94" s="20">
        <f>IF(OR(G94="",I94="",Q94=""),"",ABS(G94-I94)*F94*Q94)</f>
      </c>
      <c r="T94" s="21">
        <f>IF(OR(R94="",N(S94)=0),"",ROUND(R94/S94,2))</f>
      </c>
      <c r="U94" s="19">
        <f>IF(R94="","",IF(R94&gt;0,"Win",IF(R94&lt;0,"Loss","Even")))</f>
      </c>
      <c r="V94" s="20">
        <f>IF(R94="","",SUM($R$5:R94))</f>
      </c>
      <c r="W94" s="20">
        <f>IF(V94="","",MAX(0,MAX($V$5:V94)))</f>
      </c>
      <c r="X94" s="20">
        <f>IF(V94="","",V94-W94)</f>
      </c>
      <c r="Y94" s="19">
        <f>IF(A94="","",IF(COUNTIF($A$5:A94,A94)=1,MAX($Y$4:Y93)+1,""))</f>
      </c>
      <c r="Z94" s="19">
        <f>IF(A94="","",TEXT(A94,"ddd"))</f>
      </c>
    </row>
    <row r="95" spans="1:26" x14ac:dyDescent="0.25">
      <c r="A95" s="15"/>
      <c r="B95" s="16"/>
      <c r="G95" s="17"/>
      <c r="H95" s="17"/>
      <c r="I95" s="17"/>
      <c r="J95" s="17"/>
      <c r="K95" s="18"/>
      <c r="Q95" s="19">
        <f>IF(D95="","",IFERROR(VLOOKUP(D95,Lists!$G$5:$I$40,3,FALSE),""))</f>
      </c>
      <c r="R95" s="20">
        <f>IF(OR(G95="",H95="",Q95=""),"",IF(E95="Short",G95-H95,H95-G95)*F95*Q95-N(K95))</f>
      </c>
      <c r="S95" s="20">
        <f>IF(OR(G95="",I95="",Q95=""),"",ABS(G95-I95)*F95*Q95)</f>
      </c>
      <c r="T95" s="21">
        <f>IF(OR(R95="",N(S95)=0),"",ROUND(R95/S95,2))</f>
      </c>
      <c r="U95" s="19">
        <f>IF(R95="","",IF(R95&gt;0,"Win",IF(R95&lt;0,"Loss","Even")))</f>
      </c>
      <c r="V95" s="20">
        <f>IF(R95="","",SUM($R$5:R95))</f>
      </c>
      <c r="W95" s="20">
        <f>IF(V95="","",MAX(0,MAX($V$5:V95)))</f>
      </c>
      <c r="X95" s="20">
        <f>IF(V95="","",V95-W95)</f>
      </c>
      <c r="Y95" s="19">
        <f>IF(A95="","",IF(COUNTIF($A$5:A95,A95)=1,MAX($Y$4:Y94)+1,""))</f>
      </c>
      <c r="Z95" s="19">
        <f>IF(A95="","",TEXT(A95,"ddd"))</f>
      </c>
    </row>
    <row r="96" spans="1:26" x14ac:dyDescent="0.25">
      <c r="A96" s="15"/>
      <c r="B96" s="16"/>
      <c r="G96" s="17"/>
      <c r="H96" s="17"/>
      <c r="I96" s="17"/>
      <c r="J96" s="17"/>
      <c r="K96" s="18"/>
      <c r="Q96" s="19">
        <f>IF(D96="","",IFERROR(VLOOKUP(D96,Lists!$G$5:$I$40,3,FALSE),""))</f>
      </c>
      <c r="R96" s="20">
        <f>IF(OR(G96="",H96="",Q96=""),"",IF(E96="Short",G96-H96,H96-G96)*F96*Q96-N(K96))</f>
      </c>
      <c r="S96" s="20">
        <f>IF(OR(G96="",I96="",Q96=""),"",ABS(G96-I96)*F96*Q96)</f>
      </c>
      <c r="T96" s="21">
        <f>IF(OR(R96="",N(S96)=0),"",ROUND(R96/S96,2))</f>
      </c>
      <c r="U96" s="19">
        <f>IF(R96="","",IF(R96&gt;0,"Win",IF(R96&lt;0,"Loss","Even")))</f>
      </c>
      <c r="V96" s="20">
        <f>IF(R96="","",SUM($R$5:R96))</f>
      </c>
      <c r="W96" s="20">
        <f>IF(V96="","",MAX(0,MAX($V$5:V96)))</f>
      </c>
      <c r="X96" s="20">
        <f>IF(V96="","",V96-W96)</f>
      </c>
      <c r="Y96" s="19">
        <f>IF(A96="","",IF(COUNTIF($A$5:A96,A96)=1,MAX($Y$4:Y95)+1,""))</f>
      </c>
      <c r="Z96" s="19">
        <f>IF(A96="","",TEXT(A96,"ddd"))</f>
      </c>
    </row>
    <row r="97" spans="1:26" x14ac:dyDescent="0.25">
      <c r="A97" s="15"/>
      <c r="B97" s="16"/>
      <c r="G97" s="17"/>
      <c r="H97" s="17"/>
      <c r="I97" s="17"/>
      <c r="J97" s="17"/>
      <c r="K97" s="18"/>
      <c r="Q97" s="19">
        <f>IF(D97="","",IFERROR(VLOOKUP(D97,Lists!$G$5:$I$40,3,FALSE),""))</f>
      </c>
      <c r="R97" s="20">
        <f>IF(OR(G97="",H97="",Q97=""),"",IF(E97="Short",G97-H97,H97-G97)*F97*Q97-N(K97))</f>
      </c>
      <c r="S97" s="20">
        <f>IF(OR(G97="",I97="",Q97=""),"",ABS(G97-I97)*F97*Q97)</f>
      </c>
      <c r="T97" s="21">
        <f>IF(OR(R97="",N(S97)=0),"",ROUND(R97/S97,2))</f>
      </c>
      <c r="U97" s="19">
        <f>IF(R97="","",IF(R97&gt;0,"Win",IF(R97&lt;0,"Loss","Even")))</f>
      </c>
      <c r="V97" s="20">
        <f>IF(R97="","",SUM($R$5:R97))</f>
      </c>
      <c r="W97" s="20">
        <f>IF(V97="","",MAX(0,MAX($V$5:V97)))</f>
      </c>
      <c r="X97" s="20">
        <f>IF(V97="","",V97-W97)</f>
      </c>
      <c r="Y97" s="19">
        <f>IF(A97="","",IF(COUNTIF($A$5:A97,A97)=1,MAX($Y$4:Y96)+1,""))</f>
      </c>
      <c r="Z97" s="19">
        <f>IF(A97="","",TEXT(A97,"ddd"))</f>
      </c>
    </row>
    <row r="98" spans="1:26" x14ac:dyDescent="0.25">
      <c r="A98" s="15"/>
      <c r="B98" s="16"/>
      <c r="G98" s="17"/>
      <c r="H98" s="17"/>
      <c r="I98" s="17"/>
      <c r="J98" s="17"/>
      <c r="K98" s="18"/>
      <c r="Q98" s="19">
        <f>IF(D98="","",IFERROR(VLOOKUP(D98,Lists!$G$5:$I$40,3,FALSE),""))</f>
      </c>
      <c r="R98" s="20">
        <f>IF(OR(G98="",H98="",Q98=""),"",IF(E98="Short",G98-H98,H98-G98)*F98*Q98-N(K98))</f>
      </c>
      <c r="S98" s="20">
        <f>IF(OR(G98="",I98="",Q98=""),"",ABS(G98-I98)*F98*Q98)</f>
      </c>
      <c r="T98" s="21">
        <f>IF(OR(R98="",N(S98)=0),"",ROUND(R98/S98,2))</f>
      </c>
      <c r="U98" s="19">
        <f>IF(R98="","",IF(R98&gt;0,"Win",IF(R98&lt;0,"Loss","Even")))</f>
      </c>
      <c r="V98" s="20">
        <f>IF(R98="","",SUM($R$5:R98))</f>
      </c>
      <c r="W98" s="20">
        <f>IF(V98="","",MAX(0,MAX($V$5:V98)))</f>
      </c>
      <c r="X98" s="20">
        <f>IF(V98="","",V98-W98)</f>
      </c>
      <c r="Y98" s="19">
        <f>IF(A98="","",IF(COUNTIF($A$5:A98,A98)=1,MAX($Y$4:Y97)+1,""))</f>
      </c>
      <c r="Z98" s="19">
        <f>IF(A98="","",TEXT(A98,"ddd"))</f>
      </c>
    </row>
    <row r="99" spans="1:26" x14ac:dyDescent="0.25">
      <c r="A99" s="15"/>
      <c r="B99" s="16"/>
      <c r="G99" s="17"/>
      <c r="H99" s="17"/>
      <c r="I99" s="17"/>
      <c r="J99" s="17"/>
      <c r="K99" s="18"/>
      <c r="Q99" s="19">
        <f>IF(D99="","",IFERROR(VLOOKUP(D99,Lists!$G$5:$I$40,3,FALSE),""))</f>
      </c>
      <c r="R99" s="20">
        <f>IF(OR(G99="",H99="",Q99=""),"",IF(E99="Short",G99-H99,H99-G99)*F99*Q99-N(K99))</f>
      </c>
      <c r="S99" s="20">
        <f>IF(OR(G99="",I99="",Q99=""),"",ABS(G99-I99)*F99*Q99)</f>
      </c>
      <c r="T99" s="21">
        <f>IF(OR(R99="",N(S99)=0),"",ROUND(R99/S99,2))</f>
      </c>
      <c r="U99" s="19">
        <f>IF(R99="","",IF(R99&gt;0,"Win",IF(R99&lt;0,"Loss","Even")))</f>
      </c>
      <c r="V99" s="20">
        <f>IF(R99="","",SUM($R$5:R99))</f>
      </c>
      <c r="W99" s="20">
        <f>IF(V99="","",MAX(0,MAX($V$5:V99)))</f>
      </c>
      <c r="X99" s="20">
        <f>IF(V99="","",V99-W99)</f>
      </c>
      <c r="Y99" s="19">
        <f>IF(A99="","",IF(COUNTIF($A$5:A99,A99)=1,MAX($Y$4:Y98)+1,""))</f>
      </c>
      <c r="Z99" s="19">
        <f>IF(A99="","",TEXT(A99,"ddd"))</f>
      </c>
    </row>
    <row r="100" spans="1:26" x14ac:dyDescent="0.25">
      <c r="A100" s="15"/>
      <c r="B100" s="16"/>
      <c r="G100" s="17"/>
      <c r="H100" s="17"/>
      <c r="I100" s="17"/>
      <c r="J100" s="17"/>
      <c r="K100" s="18"/>
      <c r="Q100" s="19">
        <f>IF(D100="","",IFERROR(VLOOKUP(D100,Lists!$G$5:$I$40,3,FALSE),""))</f>
      </c>
      <c r="R100" s="20">
        <f>IF(OR(G100="",H100="",Q100=""),"",IF(E100="Short",G100-H100,H100-G100)*F100*Q100-N(K100))</f>
      </c>
      <c r="S100" s="20">
        <f>IF(OR(G100="",I100="",Q100=""),"",ABS(G100-I100)*F100*Q100)</f>
      </c>
      <c r="T100" s="21">
        <f>IF(OR(R100="",N(S100)=0),"",ROUND(R100/S100,2))</f>
      </c>
      <c r="U100" s="19">
        <f>IF(R100="","",IF(R100&gt;0,"Win",IF(R100&lt;0,"Loss","Even")))</f>
      </c>
      <c r="V100" s="20">
        <f>IF(R100="","",SUM($R$5:R100))</f>
      </c>
      <c r="W100" s="20">
        <f>IF(V100="","",MAX(0,MAX($V$5:V100)))</f>
      </c>
      <c r="X100" s="20">
        <f>IF(V100="","",V100-W100)</f>
      </c>
      <c r="Y100" s="19">
        <f>IF(A100="","",IF(COUNTIF($A$5:A100,A100)=1,MAX($Y$4:Y99)+1,""))</f>
      </c>
      <c r="Z100" s="19">
        <f>IF(A100="","",TEXT(A100,"ddd"))</f>
      </c>
    </row>
    <row r="101" spans="1:26" x14ac:dyDescent="0.25">
      <c r="A101" s="15"/>
      <c r="B101" s="16"/>
      <c r="G101" s="17"/>
      <c r="H101" s="17"/>
      <c r="I101" s="17"/>
      <c r="J101" s="17"/>
      <c r="K101" s="18"/>
      <c r="Q101" s="19">
        <f>IF(D101="","",IFERROR(VLOOKUP(D101,Lists!$G$5:$I$40,3,FALSE),""))</f>
      </c>
      <c r="R101" s="20">
        <f>IF(OR(G101="",H101="",Q101=""),"",IF(E101="Short",G101-H101,H101-G101)*F101*Q101-N(K101))</f>
      </c>
      <c r="S101" s="20">
        <f>IF(OR(G101="",I101="",Q101=""),"",ABS(G101-I101)*F101*Q101)</f>
      </c>
      <c r="T101" s="21">
        <f>IF(OR(R101="",N(S101)=0),"",ROUND(R101/S101,2))</f>
      </c>
      <c r="U101" s="19">
        <f>IF(R101="","",IF(R101&gt;0,"Win",IF(R101&lt;0,"Loss","Even")))</f>
      </c>
      <c r="V101" s="20">
        <f>IF(R101="","",SUM($R$5:R101))</f>
      </c>
      <c r="W101" s="20">
        <f>IF(V101="","",MAX(0,MAX($V$5:V101)))</f>
      </c>
      <c r="X101" s="20">
        <f>IF(V101="","",V101-W101)</f>
      </c>
      <c r="Y101" s="19">
        <f>IF(A101="","",IF(COUNTIF($A$5:A101,A101)=1,MAX($Y$4:Y100)+1,""))</f>
      </c>
      <c r="Z101" s="19">
        <f>IF(A101="","",TEXT(A101,"ddd"))</f>
      </c>
    </row>
    <row r="102" spans="1:26" x14ac:dyDescent="0.25">
      <c r="A102" s="15"/>
      <c r="B102" s="16"/>
      <c r="G102" s="17"/>
      <c r="H102" s="17"/>
      <c r="I102" s="17"/>
      <c r="J102" s="17"/>
      <c r="K102" s="18"/>
      <c r="Q102" s="19">
        <f>IF(D102="","",IFERROR(VLOOKUP(D102,Lists!$G$5:$I$40,3,FALSE),""))</f>
      </c>
      <c r="R102" s="20">
        <f>IF(OR(G102="",H102="",Q102=""),"",IF(E102="Short",G102-H102,H102-G102)*F102*Q102-N(K102))</f>
      </c>
      <c r="S102" s="20">
        <f>IF(OR(G102="",I102="",Q102=""),"",ABS(G102-I102)*F102*Q102)</f>
      </c>
      <c r="T102" s="21">
        <f>IF(OR(R102="",N(S102)=0),"",ROUND(R102/S102,2))</f>
      </c>
      <c r="U102" s="19">
        <f>IF(R102="","",IF(R102&gt;0,"Win",IF(R102&lt;0,"Loss","Even")))</f>
      </c>
      <c r="V102" s="20">
        <f>IF(R102="","",SUM($R$5:R102))</f>
      </c>
      <c r="W102" s="20">
        <f>IF(V102="","",MAX(0,MAX($V$5:V102)))</f>
      </c>
      <c r="X102" s="20">
        <f>IF(V102="","",V102-W102)</f>
      </c>
      <c r="Y102" s="19">
        <f>IF(A102="","",IF(COUNTIF($A$5:A102,A102)=1,MAX($Y$4:Y101)+1,""))</f>
      </c>
      <c r="Z102" s="19">
        <f>IF(A102="","",TEXT(A102,"ddd"))</f>
      </c>
    </row>
    <row r="103" spans="1:26" x14ac:dyDescent="0.25">
      <c r="A103" s="15"/>
      <c r="B103" s="16"/>
      <c r="G103" s="17"/>
      <c r="H103" s="17"/>
      <c r="I103" s="17"/>
      <c r="J103" s="17"/>
      <c r="K103" s="18"/>
      <c r="Q103" s="19">
        <f>IF(D103="","",IFERROR(VLOOKUP(D103,Lists!$G$5:$I$40,3,FALSE),""))</f>
      </c>
      <c r="R103" s="20">
        <f>IF(OR(G103="",H103="",Q103=""),"",IF(E103="Short",G103-H103,H103-G103)*F103*Q103-N(K103))</f>
      </c>
      <c r="S103" s="20">
        <f>IF(OR(G103="",I103="",Q103=""),"",ABS(G103-I103)*F103*Q103)</f>
      </c>
      <c r="T103" s="21">
        <f>IF(OR(R103="",N(S103)=0),"",ROUND(R103/S103,2))</f>
      </c>
      <c r="U103" s="19">
        <f>IF(R103="","",IF(R103&gt;0,"Win",IF(R103&lt;0,"Loss","Even")))</f>
      </c>
      <c r="V103" s="20">
        <f>IF(R103="","",SUM($R$5:R103))</f>
      </c>
      <c r="W103" s="20">
        <f>IF(V103="","",MAX(0,MAX($V$5:V103)))</f>
      </c>
      <c r="X103" s="20">
        <f>IF(V103="","",V103-W103)</f>
      </c>
      <c r="Y103" s="19">
        <f>IF(A103="","",IF(COUNTIF($A$5:A103,A103)=1,MAX($Y$4:Y102)+1,""))</f>
      </c>
      <c r="Z103" s="19">
        <f>IF(A103="","",TEXT(A103,"ddd"))</f>
      </c>
    </row>
    <row r="104" spans="1:26" x14ac:dyDescent="0.25">
      <c r="A104" s="15"/>
      <c r="B104" s="16"/>
      <c r="G104" s="17"/>
      <c r="H104" s="17"/>
      <c r="I104" s="17"/>
      <c r="J104" s="17"/>
      <c r="K104" s="18"/>
      <c r="Q104" s="19">
        <f>IF(D104="","",IFERROR(VLOOKUP(D104,Lists!$G$5:$I$40,3,FALSE),""))</f>
      </c>
      <c r="R104" s="20">
        <f>IF(OR(G104="",H104="",Q104=""),"",IF(E104="Short",G104-H104,H104-G104)*F104*Q104-N(K104))</f>
      </c>
      <c r="S104" s="20">
        <f>IF(OR(G104="",I104="",Q104=""),"",ABS(G104-I104)*F104*Q104)</f>
      </c>
      <c r="T104" s="21">
        <f>IF(OR(R104="",N(S104)=0),"",ROUND(R104/S104,2))</f>
      </c>
      <c r="U104" s="19">
        <f>IF(R104="","",IF(R104&gt;0,"Win",IF(R104&lt;0,"Loss","Even")))</f>
      </c>
      <c r="V104" s="20">
        <f>IF(R104="","",SUM($R$5:R104))</f>
      </c>
      <c r="W104" s="20">
        <f>IF(V104="","",MAX(0,MAX($V$5:V104)))</f>
      </c>
      <c r="X104" s="20">
        <f>IF(V104="","",V104-W104)</f>
      </c>
      <c r="Y104" s="19">
        <f>IF(A104="","",IF(COUNTIF($A$5:A104,A104)=1,MAX($Y$4:Y103)+1,""))</f>
      </c>
      <c r="Z104" s="19">
        <f>IF(A104="","",TEXT(A104,"ddd"))</f>
      </c>
    </row>
    <row r="105" spans="1:26" x14ac:dyDescent="0.25">
      <c r="A105" s="15"/>
      <c r="B105" s="16"/>
      <c r="G105" s="17"/>
      <c r="H105" s="17"/>
      <c r="I105" s="17"/>
      <c r="J105" s="17"/>
      <c r="K105" s="18"/>
      <c r="Q105" s="19">
        <f>IF(D105="","",IFERROR(VLOOKUP(D105,Lists!$G$5:$I$40,3,FALSE),""))</f>
      </c>
      <c r="R105" s="20">
        <f>IF(OR(G105="",H105="",Q105=""),"",IF(E105="Short",G105-H105,H105-G105)*F105*Q105-N(K105))</f>
      </c>
      <c r="S105" s="20">
        <f>IF(OR(G105="",I105="",Q105=""),"",ABS(G105-I105)*F105*Q105)</f>
      </c>
      <c r="T105" s="21">
        <f>IF(OR(R105="",N(S105)=0),"",ROUND(R105/S105,2))</f>
      </c>
      <c r="U105" s="19">
        <f>IF(R105="","",IF(R105&gt;0,"Win",IF(R105&lt;0,"Loss","Even")))</f>
      </c>
      <c r="V105" s="20">
        <f>IF(R105="","",SUM($R$5:R105))</f>
      </c>
      <c r="W105" s="20">
        <f>IF(V105="","",MAX(0,MAX($V$5:V105)))</f>
      </c>
      <c r="X105" s="20">
        <f>IF(V105="","",V105-W105)</f>
      </c>
      <c r="Y105" s="19">
        <f>IF(A105="","",IF(COUNTIF($A$5:A105,A105)=1,MAX($Y$4:Y104)+1,""))</f>
      </c>
      <c r="Z105" s="19">
        <f>IF(A105="","",TEXT(A105,"ddd"))</f>
      </c>
    </row>
    <row r="106" spans="1:26" x14ac:dyDescent="0.25">
      <c r="A106" s="15"/>
      <c r="B106" s="16"/>
      <c r="G106" s="17"/>
      <c r="H106" s="17"/>
      <c r="I106" s="17"/>
      <c r="J106" s="17"/>
      <c r="K106" s="18"/>
      <c r="Q106" s="19">
        <f>IF(D106="","",IFERROR(VLOOKUP(D106,Lists!$G$5:$I$40,3,FALSE),""))</f>
      </c>
      <c r="R106" s="20">
        <f>IF(OR(G106="",H106="",Q106=""),"",IF(E106="Short",G106-H106,H106-G106)*F106*Q106-N(K106))</f>
      </c>
      <c r="S106" s="20">
        <f>IF(OR(G106="",I106="",Q106=""),"",ABS(G106-I106)*F106*Q106)</f>
      </c>
      <c r="T106" s="21">
        <f>IF(OR(R106="",N(S106)=0),"",ROUND(R106/S106,2))</f>
      </c>
      <c r="U106" s="19">
        <f>IF(R106="","",IF(R106&gt;0,"Win",IF(R106&lt;0,"Loss","Even")))</f>
      </c>
      <c r="V106" s="20">
        <f>IF(R106="","",SUM($R$5:R106))</f>
      </c>
      <c r="W106" s="20">
        <f>IF(V106="","",MAX(0,MAX($V$5:V106)))</f>
      </c>
      <c r="X106" s="20">
        <f>IF(V106="","",V106-W106)</f>
      </c>
      <c r="Y106" s="19">
        <f>IF(A106="","",IF(COUNTIF($A$5:A106,A106)=1,MAX($Y$4:Y105)+1,""))</f>
      </c>
      <c r="Z106" s="19">
        <f>IF(A106="","",TEXT(A106,"ddd"))</f>
      </c>
    </row>
    <row r="107" spans="1:26" x14ac:dyDescent="0.25">
      <c r="A107" s="15"/>
      <c r="B107" s="16"/>
      <c r="G107" s="17"/>
      <c r="H107" s="17"/>
      <c r="I107" s="17"/>
      <c r="J107" s="17"/>
      <c r="K107" s="18"/>
      <c r="Q107" s="19">
        <f>IF(D107="","",IFERROR(VLOOKUP(D107,Lists!$G$5:$I$40,3,FALSE),""))</f>
      </c>
      <c r="R107" s="20">
        <f>IF(OR(G107="",H107="",Q107=""),"",IF(E107="Short",G107-H107,H107-G107)*F107*Q107-N(K107))</f>
      </c>
      <c r="S107" s="20">
        <f>IF(OR(G107="",I107="",Q107=""),"",ABS(G107-I107)*F107*Q107)</f>
      </c>
      <c r="T107" s="21">
        <f>IF(OR(R107="",N(S107)=0),"",ROUND(R107/S107,2))</f>
      </c>
      <c r="U107" s="19">
        <f>IF(R107="","",IF(R107&gt;0,"Win",IF(R107&lt;0,"Loss","Even")))</f>
      </c>
      <c r="V107" s="20">
        <f>IF(R107="","",SUM($R$5:R107))</f>
      </c>
      <c r="W107" s="20">
        <f>IF(V107="","",MAX(0,MAX($V$5:V107)))</f>
      </c>
      <c r="X107" s="20">
        <f>IF(V107="","",V107-W107)</f>
      </c>
      <c r="Y107" s="19">
        <f>IF(A107="","",IF(COUNTIF($A$5:A107,A107)=1,MAX($Y$4:Y106)+1,""))</f>
      </c>
      <c r="Z107" s="19">
        <f>IF(A107="","",TEXT(A107,"ddd"))</f>
      </c>
    </row>
    <row r="108" spans="1:26" x14ac:dyDescent="0.25">
      <c r="A108" s="15"/>
      <c r="B108" s="16"/>
      <c r="G108" s="17"/>
      <c r="H108" s="17"/>
      <c r="I108" s="17"/>
      <c r="J108" s="17"/>
      <c r="K108" s="18"/>
      <c r="Q108" s="19">
        <f>IF(D108="","",IFERROR(VLOOKUP(D108,Lists!$G$5:$I$40,3,FALSE),""))</f>
      </c>
      <c r="R108" s="20">
        <f>IF(OR(G108="",H108="",Q108=""),"",IF(E108="Short",G108-H108,H108-G108)*F108*Q108-N(K108))</f>
      </c>
      <c r="S108" s="20">
        <f>IF(OR(G108="",I108="",Q108=""),"",ABS(G108-I108)*F108*Q108)</f>
      </c>
      <c r="T108" s="21">
        <f>IF(OR(R108="",N(S108)=0),"",ROUND(R108/S108,2))</f>
      </c>
      <c r="U108" s="19">
        <f>IF(R108="","",IF(R108&gt;0,"Win",IF(R108&lt;0,"Loss","Even")))</f>
      </c>
      <c r="V108" s="20">
        <f>IF(R108="","",SUM($R$5:R108))</f>
      </c>
      <c r="W108" s="20">
        <f>IF(V108="","",MAX(0,MAX($V$5:V108)))</f>
      </c>
      <c r="X108" s="20">
        <f>IF(V108="","",V108-W108)</f>
      </c>
      <c r="Y108" s="19">
        <f>IF(A108="","",IF(COUNTIF($A$5:A108,A108)=1,MAX($Y$4:Y107)+1,""))</f>
      </c>
      <c r="Z108" s="19">
        <f>IF(A108="","",TEXT(A108,"ddd"))</f>
      </c>
    </row>
    <row r="109" spans="1:26" x14ac:dyDescent="0.25">
      <c r="A109" s="15"/>
      <c r="B109" s="16"/>
      <c r="G109" s="17"/>
      <c r="H109" s="17"/>
      <c r="I109" s="17"/>
      <c r="J109" s="17"/>
      <c r="K109" s="18"/>
      <c r="Q109" s="19">
        <f>IF(D109="","",IFERROR(VLOOKUP(D109,Lists!$G$5:$I$40,3,FALSE),""))</f>
      </c>
      <c r="R109" s="20">
        <f>IF(OR(G109="",H109="",Q109=""),"",IF(E109="Short",G109-H109,H109-G109)*F109*Q109-N(K109))</f>
      </c>
      <c r="S109" s="20">
        <f>IF(OR(G109="",I109="",Q109=""),"",ABS(G109-I109)*F109*Q109)</f>
      </c>
      <c r="T109" s="21">
        <f>IF(OR(R109="",N(S109)=0),"",ROUND(R109/S109,2))</f>
      </c>
      <c r="U109" s="19">
        <f>IF(R109="","",IF(R109&gt;0,"Win",IF(R109&lt;0,"Loss","Even")))</f>
      </c>
      <c r="V109" s="20">
        <f>IF(R109="","",SUM($R$5:R109))</f>
      </c>
      <c r="W109" s="20">
        <f>IF(V109="","",MAX(0,MAX($V$5:V109)))</f>
      </c>
      <c r="X109" s="20">
        <f>IF(V109="","",V109-W109)</f>
      </c>
      <c r="Y109" s="19">
        <f>IF(A109="","",IF(COUNTIF($A$5:A109,A109)=1,MAX($Y$4:Y108)+1,""))</f>
      </c>
      <c r="Z109" s="19">
        <f>IF(A109="","",TEXT(A109,"ddd"))</f>
      </c>
    </row>
    <row r="110" spans="1:26" x14ac:dyDescent="0.25">
      <c r="A110" s="15"/>
      <c r="B110" s="16"/>
      <c r="G110" s="17"/>
      <c r="H110" s="17"/>
      <c r="I110" s="17"/>
      <c r="J110" s="17"/>
      <c r="K110" s="18"/>
      <c r="Q110" s="19">
        <f>IF(D110="","",IFERROR(VLOOKUP(D110,Lists!$G$5:$I$40,3,FALSE),""))</f>
      </c>
      <c r="R110" s="20">
        <f>IF(OR(G110="",H110="",Q110=""),"",IF(E110="Short",G110-H110,H110-G110)*F110*Q110-N(K110))</f>
      </c>
      <c r="S110" s="20">
        <f>IF(OR(G110="",I110="",Q110=""),"",ABS(G110-I110)*F110*Q110)</f>
      </c>
      <c r="T110" s="21">
        <f>IF(OR(R110="",N(S110)=0),"",ROUND(R110/S110,2))</f>
      </c>
      <c r="U110" s="19">
        <f>IF(R110="","",IF(R110&gt;0,"Win",IF(R110&lt;0,"Loss","Even")))</f>
      </c>
      <c r="V110" s="20">
        <f>IF(R110="","",SUM($R$5:R110))</f>
      </c>
      <c r="W110" s="20">
        <f>IF(V110="","",MAX(0,MAX($V$5:V110)))</f>
      </c>
      <c r="X110" s="20">
        <f>IF(V110="","",V110-W110)</f>
      </c>
      <c r="Y110" s="19">
        <f>IF(A110="","",IF(COUNTIF($A$5:A110,A110)=1,MAX($Y$4:Y109)+1,""))</f>
      </c>
      <c r="Z110" s="19">
        <f>IF(A110="","",TEXT(A110,"ddd"))</f>
      </c>
    </row>
    <row r="111" spans="1:26" x14ac:dyDescent="0.25">
      <c r="A111" s="15"/>
      <c r="B111" s="16"/>
      <c r="G111" s="17"/>
      <c r="H111" s="17"/>
      <c r="I111" s="17"/>
      <c r="J111" s="17"/>
      <c r="K111" s="18"/>
      <c r="Q111" s="19">
        <f>IF(D111="","",IFERROR(VLOOKUP(D111,Lists!$G$5:$I$40,3,FALSE),""))</f>
      </c>
      <c r="R111" s="20">
        <f>IF(OR(G111="",H111="",Q111=""),"",IF(E111="Short",G111-H111,H111-G111)*F111*Q111-N(K111))</f>
      </c>
      <c r="S111" s="20">
        <f>IF(OR(G111="",I111="",Q111=""),"",ABS(G111-I111)*F111*Q111)</f>
      </c>
      <c r="T111" s="21">
        <f>IF(OR(R111="",N(S111)=0),"",ROUND(R111/S111,2))</f>
      </c>
      <c r="U111" s="19">
        <f>IF(R111="","",IF(R111&gt;0,"Win",IF(R111&lt;0,"Loss","Even")))</f>
      </c>
      <c r="V111" s="20">
        <f>IF(R111="","",SUM($R$5:R111))</f>
      </c>
      <c r="W111" s="20">
        <f>IF(V111="","",MAX(0,MAX($V$5:V111)))</f>
      </c>
      <c r="X111" s="20">
        <f>IF(V111="","",V111-W111)</f>
      </c>
      <c r="Y111" s="19">
        <f>IF(A111="","",IF(COUNTIF($A$5:A111,A111)=1,MAX($Y$4:Y110)+1,""))</f>
      </c>
      <c r="Z111" s="19">
        <f>IF(A111="","",TEXT(A111,"ddd"))</f>
      </c>
    </row>
    <row r="112" spans="1:26" x14ac:dyDescent="0.25">
      <c r="A112" s="15"/>
      <c r="B112" s="16"/>
      <c r="G112" s="17"/>
      <c r="H112" s="17"/>
      <c r="I112" s="17"/>
      <c r="J112" s="17"/>
      <c r="K112" s="18"/>
      <c r="Q112" s="19">
        <f>IF(D112="","",IFERROR(VLOOKUP(D112,Lists!$G$5:$I$40,3,FALSE),""))</f>
      </c>
      <c r="R112" s="20">
        <f>IF(OR(G112="",H112="",Q112=""),"",IF(E112="Short",G112-H112,H112-G112)*F112*Q112-N(K112))</f>
      </c>
      <c r="S112" s="20">
        <f>IF(OR(G112="",I112="",Q112=""),"",ABS(G112-I112)*F112*Q112)</f>
      </c>
      <c r="T112" s="21">
        <f>IF(OR(R112="",N(S112)=0),"",ROUND(R112/S112,2))</f>
      </c>
      <c r="U112" s="19">
        <f>IF(R112="","",IF(R112&gt;0,"Win",IF(R112&lt;0,"Loss","Even")))</f>
      </c>
      <c r="V112" s="20">
        <f>IF(R112="","",SUM($R$5:R112))</f>
      </c>
      <c r="W112" s="20">
        <f>IF(V112="","",MAX(0,MAX($V$5:V112)))</f>
      </c>
      <c r="X112" s="20">
        <f>IF(V112="","",V112-W112)</f>
      </c>
      <c r="Y112" s="19">
        <f>IF(A112="","",IF(COUNTIF($A$5:A112,A112)=1,MAX($Y$4:Y111)+1,""))</f>
      </c>
      <c r="Z112" s="19">
        <f>IF(A112="","",TEXT(A112,"ddd"))</f>
      </c>
    </row>
    <row r="113" spans="1:26" x14ac:dyDescent="0.25">
      <c r="A113" s="15"/>
      <c r="B113" s="16"/>
      <c r="G113" s="17"/>
      <c r="H113" s="17"/>
      <c r="I113" s="17"/>
      <c r="J113" s="17"/>
      <c r="K113" s="18"/>
      <c r="Q113" s="19">
        <f>IF(D113="","",IFERROR(VLOOKUP(D113,Lists!$G$5:$I$40,3,FALSE),""))</f>
      </c>
      <c r="R113" s="20">
        <f>IF(OR(G113="",H113="",Q113=""),"",IF(E113="Short",G113-H113,H113-G113)*F113*Q113-N(K113))</f>
      </c>
      <c r="S113" s="20">
        <f>IF(OR(G113="",I113="",Q113=""),"",ABS(G113-I113)*F113*Q113)</f>
      </c>
      <c r="T113" s="21">
        <f>IF(OR(R113="",N(S113)=0),"",ROUND(R113/S113,2))</f>
      </c>
      <c r="U113" s="19">
        <f>IF(R113="","",IF(R113&gt;0,"Win",IF(R113&lt;0,"Loss","Even")))</f>
      </c>
      <c r="V113" s="20">
        <f>IF(R113="","",SUM($R$5:R113))</f>
      </c>
      <c r="W113" s="20">
        <f>IF(V113="","",MAX(0,MAX($V$5:V113)))</f>
      </c>
      <c r="X113" s="20">
        <f>IF(V113="","",V113-W113)</f>
      </c>
      <c r="Y113" s="19">
        <f>IF(A113="","",IF(COUNTIF($A$5:A113,A113)=1,MAX($Y$4:Y112)+1,""))</f>
      </c>
      <c r="Z113" s="19">
        <f>IF(A113="","",TEXT(A113,"ddd"))</f>
      </c>
    </row>
    <row r="114" spans="1:26" x14ac:dyDescent="0.25">
      <c r="A114" s="15"/>
      <c r="B114" s="16"/>
      <c r="G114" s="17"/>
      <c r="H114" s="17"/>
      <c r="I114" s="17"/>
      <c r="J114" s="17"/>
      <c r="K114" s="18"/>
      <c r="Q114" s="19">
        <f>IF(D114="","",IFERROR(VLOOKUP(D114,Lists!$G$5:$I$40,3,FALSE),""))</f>
      </c>
      <c r="R114" s="20">
        <f>IF(OR(G114="",H114="",Q114=""),"",IF(E114="Short",G114-H114,H114-G114)*F114*Q114-N(K114))</f>
      </c>
      <c r="S114" s="20">
        <f>IF(OR(G114="",I114="",Q114=""),"",ABS(G114-I114)*F114*Q114)</f>
      </c>
      <c r="T114" s="21">
        <f>IF(OR(R114="",N(S114)=0),"",ROUND(R114/S114,2))</f>
      </c>
      <c r="U114" s="19">
        <f>IF(R114="","",IF(R114&gt;0,"Win",IF(R114&lt;0,"Loss","Even")))</f>
      </c>
      <c r="V114" s="20">
        <f>IF(R114="","",SUM($R$5:R114))</f>
      </c>
      <c r="W114" s="20">
        <f>IF(V114="","",MAX(0,MAX($V$5:V114)))</f>
      </c>
      <c r="X114" s="20">
        <f>IF(V114="","",V114-W114)</f>
      </c>
      <c r="Y114" s="19">
        <f>IF(A114="","",IF(COUNTIF($A$5:A114,A114)=1,MAX($Y$4:Y113)+1,""))</f>
      </c>
      <c r="Z114" s="19">
        <f>IF(A114="","",TEXT(A114,"ddd"))</f>
      </c>
    </row>
    <row r="115" spans="1:26" x14ac:dyDescent="0.25">
      <c r="A115" s="15"/>
      <c r="B115" s="16"/>
      <c r="G115" s="17"/>
      <c r="H115" s="17"/>
      <c r="I115" s="17"/>
      <c r="J115" s="17"/>
      <c r="K115" s="18"/>
      <c r="Q115" s="19">
        <f>IF(D115="","",IFERROR(VLOOKUP(D115,Lists!$G$5:$I$40,3,FALSE),""))</f>
      </c>
      <c r="R115" s="20">
        <f>IF(OR(G115="",H115="",Q115=""),"",IF(E115="Short",G115-H115,H115-G115)*F115*Q115-N(K115))</f>
      </c>
      <c r="S115" s="20">
        <f>IF(OR(G115="",I115="",Q115=""),"",ABS(G115-I115)*F115*Q115)</f>
      </c>
      <c r="T115" s="21">
        <f>IF(OR(R115="",N(S115)=0),"",ROUND(R115/S115,2))</f>
      </c>
      <c r="U115" s="19">
        <f>IF(R115="","",IF(R115&gt;0,"Win",IF(R115&lt;0,"Loss","Even")))</f>
      </c>
      <c r="V115" s="20">
        <f>IF(R115="","",SUM($R$5:R115))</f>
      </c>
      <c r="W115" s="20">
        <f>IF(V115="","",MAX(0,MAX($V$5:V115)))</f>
      </c>
      <c r="X115" s="20">
        <f>IF(V115="","",V115-W115)</f>
      </c>
      <c r="Y115" s="19">
        <f>IF(A115="","",IF(COUNTIF($A$5:A115,A115)=1,MAX($Y$4:Y114)+1,""))</f>
      </c>
      <c r="Z115" s="19">
        <f>IF(A115="","",TEXT(A115,"ddd"))</f>
      </c>
    </row>
    <row r="116" spans="1:26" x14ac:dyDescent="0.25">
      <c r="A116" s="15"/>
      <c r="B116" s="16"/>
      <c r="G116" s="17"/>
      <c r="H116" s="17"/>
      <c r="I116" s="17"/>
      <c r="J116" s="17"/>
      <c r="K116" s="18"/>
      <c r="Q116" s="19">
        <f>IF(D116="","",IFERROR(VLOOKUP(D116,Lists!$G$5:$I$40,3,FALSE),""))</f>
      </c>
      <c r="R116" s="20">
        <f>IF(OR(G116="",H116="",Q116=""),"",IF(E116="Short",G116-H116,H116-G116)*F116*Q116-N(K116))</f>
      </c>
      <c r="S116" s="20">
        <f>IF(OR(G116="",I116="",Q116=""),"",ABS(G116-I116)*F116*Q116)</f>
      </c>
      <c r="T116" s="21">
        <f>IF(OR(R116="",N(S116)=0),"",ROUND(R116/S116,2))</f>
      </c>
      <c r="U116" s="19">
        <f>IF(R116="","",IF(R116&gt;0,"Win",IF(R116&lt;0,"Loss","Even")))</f>
      </c>
      <c r="V116" s="20">
        <f>IF(R116="","",SUM($R$5:R116))</f>
      </c>
      <c r="W116" s="20">
        <f>IF(V116="","",MAX(0,MAX($V$5:V116)))</f>
      </c>
      <c r="X116" s="20">
        <f>IF(V116="","",V116-W116)</f>
      </c>
      <c r="Y116" s="19">
        <f>IF(A116="","",IF(COUNTIF($A$5:A116,A116)=1,MAX($Y$4:Y115)+1,""))</f>
      </c>
      <c r="Z116" s="19">
        <f>IF(A116="","",TEXT(A116,"ddd"))</f>
      </c>
    </row>
    <row r="117" spans="1:26" x14ac:dyDescent="0.25">
      <c r="A117" s="15"/>
      <c r="B117" s="16"/>
      <c r="G117" s="17"/>
      <c r="H117" s="17"/>
      <c r="I117" s="17"/>
      <c r="J117" s="17"/>
      <c r="K117" s="18"/>
      <c r="Q117" s="19">
        <f>IF(D117="","",IFERROR(VLOOKUP(D117,Lists!$G$5:$I$40,3,FALSE),""))</f>
      </c>
      <c r="R117" s="20">
        <f>IF(OR(G117="",H117="",Q117=""),"",IF(E117="Short",G117-H117,H117-G117)*F117*Q117-N(K117))</f>
      </c>
      <c r="S117" s="20">
        <f>IF(OR(G117="",I117="",Q117=""),"",ABS(G117-I117)*F117*Q117)</f>
      </c>
      <c r="T117" s="21">
        <f>IF(OR(R117="",N(S117)=0),"",ROUND(R117/S117,2))</f>
      </c>
      <c r="U117" s="19">
        <f>IF(R117="","",IF(R117&gt;0,"Win",IF(R117&lt;0,"Loss","Even")))</f>
      </c>
      <c r="V117" s="20">
        <f>IF(R117="","",SUM($R$5:R117))</f>
      </c>
      <c r="W117" s="20">
        <f>IF(V117="","",MAX(0,MAX($V$5:V117)))</f>
      </c>
      <c r="X117" s="20">
        <f>IF(V117="","",V117-W117)</f>
      </c>
      <c r="Y117" s="19">
        <f>IF(A117="","",IF(COUNTIF($A$5:A117,A117)=1,MAX($Y$4:Y116)+1,""))</f>
      </c>
      <c r="Z117" s="19">
        <f>IF(A117="","",TEXT(A117,"ddd"))</f>
      </c>
    </row>
    <row r="118" spans="1:26" x14ac:dyDescent="0.25">
      <c r="A118" s="15"/>
      <c r="B118" s="16"/>
      <c r="G118" s="17"/>
      <c r="H118" s="17"/>
      <c r="I118" s="17"/>
      <c r="J118" s="17"/>
      <c r="K118" s="18"/>
      <c r="Q118" s="19">
        <f>IF(D118="","",IFERROR(VLOOKUP(D118,Lists!$G$5:$I$40,3,FALSE),""))</f>
      </c>
      <c r="R118" s="20">
        <f>IF(OR(G118="",H118="",Q118=""),"",IF(E118="Short",G118-H118,H118-G118)*F118*Q118-N(K118))</f>
      </c>
      <c r="S118" s="20">
        <f>IF(OR(G118="",I118="",Q118=""),"",ABS(G118-I118)*F118*Q118)</f>
      </c>
      <c r="T118" s="21">
        <f>IF(OR(R118="",N(S118)=0),"",ROUND(R118/S118,2))</f>
      </c>
      <c r="U118" s="19">
        <f>IF(R118="","",IF(R118&gt;0,"Win",IF(R118&lt;0,"Loss","Even")))</f>
      </c>
      <c r="V118" s="20">
        <f>IF(R118="","",SUM($R$5:R118))</f>
      </c>
      <c r="W118" s="20">
        <f>IF(V118="","",MAX(0,MAX($V$5:V118)))</f>
      </c>
      <c r="X118" s="20">
        <f>IF(V118="","",V118-W118)</f>
      </c>
      <c r="Y118" s="19">
        <f>IF(A118="","",IF(COUNTIF($A$5:A118,A118)=1,MAX($Y$4:Y117)+1,""))</f>
      </c>
      <c r="Z118" s="19">
        <f>IF(A118="","",TEXT(A118,"ddd"))</f>
      </c>
    </row>
    <row r="119" spans="1:26" x14ac:dyDescent="0.25">
      <c r="A119" s="15"/>
      <c r="B119" s="16"/>
      <c r="G119" s="17"/>
      <c r="H119" s="17"/>
      <c r="I119" s="17"/>
      <c r="J119" s="17"/>
      <c r="K119" s="18"/>
      <c r="Q119" s="19">
        <f>IF(D119="","",IFERROR(VLOOKUP(D119,Lists!$G$5:$I$40,3,FALSE),""))</f>
      </c>
      <c r="R119" s="20">
        <f>IF(OR(G119="",H119="",Q119=""),"",IF(E119="Short",G119-H119,H119-G119)*F119*Q119-N(K119))</f>
      </c>
      <c r="S119" s="20">
        <f>IF(OR(G119="",I119="",Q119=""),"",ABS(G119-I119)*F119*Q119)</f>
      </c>
      <c r="T119" s="21">
        <f>IF(OR(R119="",N(S119)=0),"",ROUND(R119/S119,2))</f>
      </c>
      <c r="U119" s="19">
        <f>IF(R119="","",IF(R119&gt;0,"Win",IF(R119&lt;0,"Loss","Even")))</f>
      </c>
      <c r="V119" s="20">
        <f>IF(R119="","",SUM($R$5:R119))</f>
      </c>
      <c r="W119" s="20">
        <f>IF(V119="","",MAX(0,MAX($V$5:V119)))</f>
      </c>
      <c r="X119" s="20">
        <f>IF(V119="","",V119-W119)</f>
      </c>
      <c r="Y119" s="19">
        <f>IF(A119="","",IF(COUNTIF($A$5:A119,A119)=1,MAX($Y$4:Y118)+1,""))</f>
      </c>
      <c r="Z119" s="19">
        <f>IF(A119="","",TEXT(A119,"ddd"))</f>
      </c>
    </row>
    <row r="120" spans="1:26" x14ac:dyDescent="0.25">
      <c r="A120" s="15"/>
      <c r="B120" s="16"/>
      <c r="G120" s="17"/>
      <c r="H120" s="17"/>
      <c r="I120" s="17"/>
      <c r="J120" s="17"/>
      <c r="K120" s="18"/>
      <c r="Q120" s="19">
        <f>IF(D120="","",IFERROR(VLOOKUP(D120,Lists!$G$5:$I$40,3,FALSE),""))</f>
      </c>
      <c r="R120" s="20">
        <f>IF(OR(G120="",H120="",Q120=""),"",IF(E120="Short",G120-H120,H120-G120)*F120*Q120-N(K120))</f>
      </c>
      <c r="S120" s="20">
        <f>IF(OR(G120="",I120="",Q120=""),"",ABS(G120-I120)*F120*Q120)</f>
      </c>
      <c r="T120" s="21">
        <f>IF(OR(R120="",N(S120)=0),"",ROUND(R120/S120,2))</f>
      </c>
      <c r="U120" s="19">
        <f>IF(R120="","",IF(R120&gt;0,"Win",IF(R120&lt;0,"Loss","Even")))</f>
      </c>
      <c r="V120" s="20">
        <f>IF(R120="","",SUM($R$5:R120))</f>
      </c>
      <c r="W120" s="20">
        <f>IF(V120="","",MAX(0,MAX($V$5:V120)))</f>
      </c>
      <c r="X120" s="20">
        <f>IF(V120="","",V120-W120)</f>
      </c>
      <c r="Y120" s="19">
        <f>IF(A120="","",IF(COUNTIF($A$5:A120,A120)=1,MAX($Y$4:Y119)+1,""))</f>
      </c>
      <c r="Z120" s="19">
        <f>IF(A120="","",TEXT(A120,"ddd"))</f>
      </c>
    </row>
    <row r="121" spans="1:26" x14ac:dyDescent="0.25">
      <c r="A121" s="15"/>
      <c r="B121" s="16"/>
      <c r="G121" s="17"/>
      <c r="H121" s="17"/>
      <c r="I121" s="17"/>
      <c r="J121" s="17"/>
      <c r="K121" s="18"/>
      <c r="Q121" s="19">
        <f>IF(D121="","",IFERROR(VLOOKUP(D121,Lists!$G$5:$I$40,3,FALSE),""))</f>
      </c>
      <c r="R121" s="20">
        <f>IF(OR(G121="",H121="",Q121=""),"",IF(E121="Short",G121-H121,H121-G121)*F121*Q121-N(K121))</f>
      </c>
      <c r="S121" s="20">
        <f>IF(OR(G121="",I121="",Q121=""),"",ABS(G121-I121)*F121*Q121)</f>
      </c>
      <c r="T121" s="21">
        <f>IF(OR(R121="",N(S121)=0),"",ROUND(R121/S121,2))</f>
      </c>
      <c r="U121" s="19">
        <f>IF(R121="","",IF(R121&gt;0,"Win",IF(R121&lt;0,"Loss","Even")))</f>
      </c>
      <c r="V121" s="20">
        <f>IF(R121="","",SUM($R$5:R121))</f>
      </c>
      <c r="W121" s="20">
        <f>IF(V121="","",MAX(0,MAX($V$5:V121)))</f>
      </c>
      <c r="X121" s="20">
        <f>IF(V121="","",V121-W121)</f>
      </c>
      <c r="Y121" s="19">
        <f>IF(A121="","",IF(COUNTIF($A$5:A121,A121)=1,MAX($Y$4:Y120)+1,""))</f>
      </c>
      <c r="Z121" s="19">
        <f>IF(A121="","",TEXT(A121,"ddd"))</f>
      </c>
    </row>
    <row r="122" spans="1:26" x14ac:dyDescent="0.25">
      <c r="A122" s="15"/>
      <c r="B122" s="16"/>
      <c r="G122" s="17"/>
      <c r="H122" s="17"/>
      <c r="I122" s="17"/>
      <c r="J122" s="17"/>
      <c r="K122" s="18"/>
      <c r="Q122" s="19">
        <f>IF(D122="","",IFERROR(VLOOKUP(D122,Lists!$G$5:$I$40,3,FALSE),""))</f>
      </c>
      <c r="R122" s="20">
        <f>IF(OR(G122="",H122="",Q122=""),"",IF(E122="Short",G122-H122,H122-G122)*F122*Q122-N(K122))</f>
      </c>
      <c r="S122" s="20">
        <f>IF(OR(G122="",I122="",Q122=""),"",ABS(G122-I122)*F122*Q122)</f>
      </c>
      <c r="T122" s="21">
        <f>IF(OR(R122="",N(S122)=0),"",ROUND(R122/S122,2))</f>
      </c>
      <c r="U122" s="19">
        <f>IF(R122="","",IF(R122&gt;0,"Win",IF(R122&lt;0,"Loss","Even")))</f>
      </c>
      <c r="V122" s="20">
        <f>IF(R122="","",SUM($R$5:R122))</f>
      </c>
      <c r="W122" s="20">
        <f>IF(V122="","",MAX(0,MAX($V$5:V122)))</f>
      </c>
      <c r="X122" s="20">
        <f>IF(V122="","",V122-W122)</f>
      </c>
      <c r="Y122" s="19">
        <f>IF(A122="","",IF(COUNTIF($A$5:A122,A122)=1,MAX($Y$4:Y121)+1,""))</f>
      </c>
      <c r="Z122" s="19">
        <f>IF(A122="","",TEXT(A122,"ddd"))</f>
      </c>
    </row>
    <row r="123" spans="1:26" x14ac:dyDescent="0.25">
      <c r="A123" s="15"/>
      <c r="B123" s="16"/>
      <c r="G123" s="17"/>
      <c r="H123" s="17"/>
      <c r="I123" s="17"/>
      <c r="J123" s="17"/>
      <c r="K123" s="18"/>
      <c r="Q123" s="19">
        <f>IF(D123="","",IFERROR(VLOOKUP(D123,Lists!$G$5:$I$40,3,FALSE),""))</f>
      </c>
      <c r="R123" s="20">
        <f>IF(OR(G123="",H123="",Q123=""),"",IF(E123="Short",G123-H123,H123-G123)*F123*Q123-N(K123))</f>
      </c>
      <c r="S123" s="20">
        <f>IF(OR(G123="",I123="",Q123=""),"",ABS(G123-I123)*F123*Q123)</f>
      </c>
      <c r="T123" s="21">
        <f>IF(OR(R123="",N(S123)=0),"",ROUND(R123/S123,2))</f>
      </c>
      <c r="U123" s="19">
        <f>IF(R123="","",IF(R123&gt;0,"Win",IF(R123&lt;0,"Loss","Even")))</f>
      </c>
      <c r="V123" s="20">
        <f>IF(R123="","",SUM($R$5:R123))</f>
      </c>
      <c r="W123" s="20">
        <f>IF(V123="","",MAX(0,MAX($V$5:V123)))</f>
      </c>
      <c r="X123" s="20">
        <f>IF(V123="","",V123-W123)</f>
      </c>
      <c r="Y123" s="19">
        <f>IF(A123="","",IF(COUNTIF($A$5:A123,A123)=1,MAX($Y$4:Y122)+1,""))</f>
      </c>
      <c r="Z123" s="19">
        <f>IF(A123="","",TEXT(A123,"ddd"))</f>
      </c>
    </row>
    <row r="124" spans="1:26" x14ac:dyDescent="0.25">
      <c r="A124" s="15"/>
      <c r="B124" s="16"/>
      <c r="G124" s="17"/>
      <c r="H124" s="17"/>
      <c r="I124" s="17"/>
      <c r="J124" s="17"/>
      <c r="K124" s="18"/>
      <c r="Q124" s="19">
        <f>IF(D124="","",IFERROR(VLOOKUP(D124,Lists!$G$5:$I$40,3,FALSE),""))</f>
      </c>
      <c r="R124" s="20">
        <f>IF(OR(G124="",H124="",Q124=""),"",IF(E124="Short",G124-H124,H124-G124)*F124*Q124-N(K124))</f>
      </c>
      <c r="S124" s="20">
        <f>IF(OR(G124="",I124="",Q124=""),"",ABS(G124-I124)*F124*Q124)</f>
      </c>
      <c r="T124" s="21">
        <f>IF(OR(R124="",N(S124)=0),"",ROUND(R124/S124,2))</f>
      </c>
      <c r="U124" s="19">
        <f>IF(R124="","",IF(R124&gt;0,"Win",IF(R124&lt;0,"Loss","Even")))</f>
      </c>
      <c r="V124" s="20">
        <f>IF(R124="","",SUM($R$5:R124))</f>
      </c>
      <c r="W124" s="20">
        <f>IF(V124="","",MAX(0,MAX($V$5:V124)))</f>
      </c>
      <c r="X124" s="20">
        <f>IF(V124="","",V124-W124)</f>
      </c>
      <c r="Y124" s="19">
        <f>IF(A124="","",IF(COUNTIF($A$5:A124,A124)=1,MAX($Y$4:Y123)+1,""))</f>
      </c>
      <c r="Z124" s="19">
        <f>IF(A124="","",TEXT(A124,"ddd"))</f>
      </c>
    </row>
    <row r="125" spans="1:26" x14ac:dyDescent="0.25">
      <c r="A125" s="15"/>
      <c r="B125" s="16"/>
      <c r="G125" s="17"/>
      <c r="H125" s="17"/>
      <c r="I125" s="17"/>
      <c r="J125" s="17"/>
      <c r="K125" s="18"/>
      <c r="Q125" s="19">
        <f>IF(D125="","",IFERROR(VLOOKUP(D125,Lists!$G$5:$I$40,3,FALSE),""))</f>
      </c>
      <c r="R125" s="20">
        <f>IF(OR(G125="",H125="",Q125=""),"",IF(E125="Short",G125-H125,H125-G125)*F125*Q125-N(K125))</f>
      </c>
      <c r="S125" s="20">
        <f>IF(OR(G125="",I125="",Q125=""),"",ABS(G125-I125)*F125*Q125)</f>
      </c>
      <c r="T125" s="21">
        <f>IF(OR(R125="",N(S125)=0),"",ROUND(R125/S125,2))</f>
      </c>
      <c r="U125" s="19">
        <f>IF(R125="","",IF(R125&gt;0,"Win",IF(R125&lt;0,"Loss","Even")))</f>
      </c>
      <c r="V125" s="20">
        <f>IF(R125="","",SUM($R$5:R125))</f>
      </c>
      <c r="W125" s="20">
        <f>IF(V125="","",MAX(0,MAX($V$5:V125)))</f>
      </c>
      <c r="X125" s="20">
        <f>IF(V125="","",V125-W125)</f>
      </c>
      <c r="Y125" s="19">
        <f>IF(A125="","",IF(COUNTIF($A$5:A125,A125)=1,MAX($Y$4:Y124)+1,""))</f>
      </c>
      <c r="Z125" s="19">
        <f>IF(A125="","",TEXT(A125,"ddd"))</f>
      </c>
    </row>
    <row r="126" spans="1:26" x14ac:dyDescent="0.25">
      <c r="A126" s="15"/>
      <c r="B126" s="16"/>
      <c r="G126" s="17"/>
      <c r="H126" s="17"/>
      <c r="I126" s="17"/>
      <c r="J126" s="17"/>
      <c r="K126" s="18"/>
      <c r="Q126" s="19">
        <f>IF(D126="","",IFERROR(VLOOKUP(D126,Lists!$G$5:$I$40,3,FALSE),""))</f>
      </c>
      <c r="R126" s="20">
        <f>IF(OR(G126="",H126="",Q126=""),"",IF(E126="Short",G126-H126,H126-G126)*F126*Q126-N(K126))</f>
      </c>
      <c r="S126" s="20">
        <f>IF(OR(G126="",I126="",Q126=""),"",ABS(G126-I126)*F126*Q126)</f>
      </c>
      <c r="T126" s="21">
        <f>IF(OR(R126="",N(S126)=0),"",ROUND(R126/S126,2))</f>
      </c>
      <c r="U126" s="19">
        <f>IF(R126="","",IF(R126&gt;0,"Win",IF(R126&lt;0,"Loss","Even")))</f>
      </c>
      <c r="V126" s="20">
        <f>IF(R126="","",SUM($R$5:R126))</f>
      </c>
      <c r="W126" s="20">
        <f>IF(V126="","",MAX(0,MAX($V$5:V126)))</f>
      </c>
      <c r="X126" s="20">
        <f>IF(V126="","",V126-W126)</f>
      </c>
      <c r="Y126" s="19">
        <f>IF(A126="","",IF(COUNTIF($A$5:A126,A126)=1,MAX($Y$4:Y125)+1,""))</f>
      </c>
      <c r="Z126" s="19">
        <f>IF(A126="","",TEXT(A126,"ddd"))</f>
      </c>
    </row>
    <row r="127" spans="1:26" x14ac:dyDescent="0.25">
      <c r="A127" s="15"/>
      <c r="B127" s="16"/>
      <c r="G127" s="17"/>
      <c r="H127" s="17"/>
      <c r="I127" s="17"/>
      <c r="J127" s="17"/>
      <c r="K127" s="18"/>
      <c r="Q127" s="19">
        <f>IF(D127="","",IFERROR(VLOOKUP(D127,Lists!$G$5:$I$40,3,FALSE),""))</f>
      </c>
      <c r="R127" s="20">
        <f>IF(OR(G127="",H127="",Q127=""),"",IF(E127="Short",G127-H127,H127-G127)*F127*Q127-N(K127))</f>
      </c>
      <c r="S127" s="20">
        <f>IF(OR(G127="",I127="",Q127=""),"",ABS(G127-I127)*F127*Q127)</f>
      </c>
      <c r="T127" s="21">
        <f>IF(OR(R127="",N(S127)=0),"",ROUND(R127/S127,2))</f>
      </c>
      <c r="U127" s="19">
        <f>IF(R127="","",IF(R127&gt;0,"Win",IF(R127&lt;0,"Loss","Even")))</f>
      </c>
      <c r="V127" s="20">
        <f>IF(R127="","",SUM($R$5:R127))</f>
      </c>
      <c r="W127" s="20">
        <f>IF(V127="","",MAX(0,MAX($V$5:V127)))</f>
      </c>
      <c r="X127" s="20">
        <f>IF(V127="","",V127-W127)</f>
      </c>
      <c r="Y127" s="19">
        <f>IF(A127="","",IF(COUNTIF($A$5:A127,A127)=1,MAX($Y$4:Y126)+1,""))</f>
      </c>
      <c r="Z127" s="19">
        <f>IF(A127="","",TEXT(A127,"ddd"))</f>
      </c>
    </row>
    <row r="128" spans="1:26" x14ac:dyDescent="0.25">
      <c r="A128" s="15"/>
      <c r="B128" s="16"/>
      <c r="G128" s="17"/>
      <c r="H128" s="17"/>
      <c r="I128" s="17"/>
      <c r="J128" s="17"/>
      <c r="K128" s="18"/>
      <c r="Q128" s="19">
        <f>IF(D128="","",IFERROR(VLOOKUP(D128,Lists!$G$5:$I$40,3,FALSE),""))</f>
      </c>
      <c r="R128" s="20">
        <f>IF(OR(G128="",H128="",Q128=""),"",IF(E128="Short",G128-H128,H128-G128)*F128*Q128-N(K128))</f>
      </c>
      <c r="S128" s="20">
        <f>IF(OR(G128="",I128="",Q128=""),"",ABS(G128-I128)*F128*Q128)</f>
      </c>
      <c r="T128" s="21">
        <f>IF(OR(R128="",N(S128)=0),"",ROUND(R128/S128,2))</f>
      </c>
      <c r="U128" s="19">
        <f>IF(R128="","",IF(R128&gt;0,"Win",IF(R128&lt;0,"Loss","Even")))</f>
      </c>
      <c r="V128" s="20">
        <f>IF(R128="","",SUM($R$5:R128))</f>
      </c>
      <c r="W128" s="20">
        <f>IF(V128="","",MAX(0,MAX($V$5:V128)))</f>
      </c>
      <c r="X128" s="20">
        <f>IF(V128="","",V128-W128)</f>
      </c>
      <c r="Y128" s="19">
        <f>IF(A128="","",IF(COUNTIF($A$5:A128,A128)=1,MAX($Y$4:Y127)+1,""))</f>
      </c>
      <c r="Z128" s="19">
        <f>IF(A128="","",TEXT(A128,"ddd"))</f>
      </c>
    </row>
    <row r="129" spans="1:26" x14ac:dyDescent="0.25">
      <c r="A129" s="15"/>
      <c r="B129" s="16"/>
      <c r="G129" s="17"/>
      <c r="H129" s="17"/>
      <c r="I129" s="17"/>
      <c r="J129" s="17"/>
      <c r="K129" s="18"/>
      <c r="Q129" s="19">
        <f>IF(D129="","",IFERROR(VLOOKUP(D129,Lists!$G$5:$I$40,3,FALSE),""))</f>
      </c>
      <c r="R129" s="20">
        <f>IF(OR(G129="",H129="",Q129=""),"",IF(E129="Short",G129-H129,H129-G129)*F129*Q129-N(K129))</f>
      </c>
      <c r="S129" s="20">
        <f>IF(OR(G129="",I129="",Q129=""),"",ABS(G129-I129)*F129*Q129)</f>
      </c>
      <c r="T129" s="21">
        <f>IF(OR(R129="",N(S129)=0),"",ROUND(R129/S129,2))</f>
      </c>
      <c r="U129" s="19">
        <f>IF(R129="","",IF(R129&gt;0,"Win",IF(R129&lt;0,"Loss","Even")))</f>
      </c>
      <c r="V129" s="20">
        <f>IF(R129="","",SUM($R$5:R129))</f>
      </c>
      <c r="W129" s="20">
        <f>IF(V129="","",MAX(0,MAX($V$5:V129)))</f>
      </c>
      <c r="X129" s="20">
        <f>IF(V129="","",V129-W129)</f>
      </c>
      <c r="Y129" s="19">
        <f>IF(A129="","",IF(COUNTIF($A$5:A129,A129)=1,MAX($Y$4:Y128)+1,""))</f>
      </c>
      <c r="Z129" s="19">
        <f>IF(A129="","",TEXT(A129,"ddd"))</f>
      </c>
    </row>
    <row r="130" spans="1:26" x14ac:dyDescent="0.25">
      <c r="A130" s="15"/>
      <c r="B130" s="16"/>
      <c r="G130" s="17"/>
      <c r="H130" s="17"/>
      <c r="I130" s="17"/>
      <c r="J130" s="17"/>
      <c r="K130" s="18"/>
      <c r="Q130" s="19">
        <f>IF(D130="","",IFERROR(VLOOKUP(D130,Lists!$G$5:$I$40,3,FALSE),""))</f>
      </c>
      <c r="R130" s="20">
        <f>IF(OR(G130="",H130="",Q130=""),"",IF(E130="Short",G130-H130,H130-G130)*F130*Q130-N(K130))</f>
      </c>
      <c r="S130" s="20">
        <f>IF(OR(G130="",I130="",Q130=""),"",ABS(G130-I130)*F130*Q130)</f>
      </c>
      <c r="T130" s="21">
        <f>IF(OR(R130="",N(S130)=0),"",ROUND(R130/S130,2))</f>
      </c>
      <c r="U130" s="19">
        <f>IF(R130="","",IF(R130&gt;0,"Win",IF(R130&lt;0,"Loss","Even")))</f>
      </c>
      <c r="V130" s="20">
        <f>IF(R130="","",SUM($R$5:R130))</f>
      </c>
      <c r="W130" s="20">
        <f>IF(V130="","",MAX(0,MAX($V$5:V130)))</f>
      </c>
      <c r="X130" s="20">
        <f>IF(V130="","",V130-W130)</f>
      </c>
      <c r="Y130" s="19">
        <f>IF(A130="","",IF(COUNTIF($A$5:A130,A130)=1,MAX($Y$4:Y129)+1,""))</f>
      </c>
      <c r="Z130" s="19">
        <f>IF(A130="","",TEXT(A130,"ddd"))</f>
      </c>
    </row>
    <row r="131" spans="1:26" x14ac:dyDescent="0.25">
      <c r="A131" s="15"/>
      <c r="B131" s="16"/>
      <c r="G131" s="17"/>
      <c r="H131" s="17"/>
      <c r="I131" s="17"/>
      <c r="J131" s="17"/>
      <c r="K131" s="18"/>
      <c r="Q131" s="19">
        <f>IF(D131="","",IFERROR(VLOOKUP(D131,Lists!$G$5:$I$40,3,FALSE),""))</f>
      </c>
      <c r="R131" s="20">
        <f>IF(OR(G131="",H131="",Q131=""),"",IF(E131="Short",G131-H131,H131-G131)*F131*Q131-N(K131))</f>
      </c>
      <c r="S131" s="20">
        <f>IF(OR(G131="",I131="",Q131=""),"",ABS(G131-I131)*F131*Q131)</f>
      </c>
      <c r="T131" s="21">
        <f>IF(OR(R131="",N(S131)=0),"",ROUND(R131/S131,2))</f>
      </c>
      <c r="U131" s="19">
        <f>IF(R131="","",IF(R131&gt;0,"Win",IF(R131&lt;0,"Loss","Even")))</f>
      </c>
      <c r="V131" s="20">
        <f>IF(R131="","",SUM($R$5:R131))</f>
      </c>
      <c r="W131" s="20">
        <f>IF(V131="","",MAX(0,MAX($V$5:V131)))</f>
      </c>
      <c r="X131" s="20">
        <f>IF(V131="","",V131-W131)</f>
      </c>
      <c r="Y131" s="19">
        <f>IF(A131="","",IF(COUNTIF($A$5:A131,A131)=1,MAX($Y$4:Y130)+1,""))</f>
      </c>
      <c r="Z131" s="19">
        <f>IF(A131="","",TEXT(A131,"ddd"))</f>
      </c>
    </row>
    <row r="132" spans="1:26" x14ac:dyDescent="0.25">
      <c r="A132" s="15"/>
      <c r="B132" s="16"/>
      <c r="G132" s="17"/>
      <c r="H132" s="17"/>
      <c r="I132" s="17"/>
      <c r="J132" s="17"/>
      <c r="K132" s="18"/>
      <c r="Q132" s="19">
        <f>IF(D132="","",IFERROR(VLOOKUP(D132,Lists!$G$5:$I$40,3,FALSE),""))</f>
      </c>
      <c r="R132" s="20">
        <f>IF(OR(G132="",H132="",Q132=""),"",IF(E132="Short",G132-H132,H132-G132)*F132*Q132-N(K132))</f>
      </c>
      <c r="S132" s="20">
        <f>IF(OR(G132="",I132="",Q132=""),"",ABS(G132-I132)*F132*Q132)</f>
      </c>
      <c r="T132" s="21">
        <f>IF(OR(R132="",N(S132)=0),"",ROUND(R132/S132,2))</f>
      </c>
      <c r="U132" s="19">
        <f>IF(R132="","",IF(R132&gt;0,"Win",IF(R132&lt;0,"Loss","Even")))</f>
      </c>
      <c r="V132" s="20">
        <f>IF(R132="","",SUM($R$5:R132))</f>
      </c>
      <c r="W132" s="20">
        <f>IF(V132="","",MAX(0,MAX($V$5:V132)))</f>
      </c>
      <c r="X132" s="20">
        <f>IF(V132="","",V132-W132)</f>
      </c>
      <c r="Y132" s="19">
        <f>IF(A132="","",IF(COUNTIF($A$5:A132,A132)=1,MAX($Y$4:Y131)+1,""))</f>
      </c>
      <c r="Z132" s="19">
        <f>IF(A132="","",TEXT(A132,"ddd"))</f>
      </c>
    </row>
    <row r="133" spans="1:26" x14ac:dyDescent="0.25">
      <c r="A133" s="15"/>
      <c r="B133" s="16"/>
      <c r="G133" s="17"/>
      <c r="H133" s="17"/>
      <c r="I133" s="17"/>
      <c r="J133" s="17"/>
      <c r="K133" s="18"/>
      <c r="Q133" s="19">
        <f>IF(D133="","",IFERROR(VLOOKUP(D133,Lists!$G$5:$I$40,3,FALSE),""))</f>
      </c>
      <c r="R133" s="20">
        <f>IF(OR(G133="",H133="",Q133=""),"",IF(E133="Short",G133-H133,H133-G133)*F133*Q133-N(K133))</f>
      </c>
      <c r="S133" s="20">
        <f>IF(OR(G133="",I133="",Q133=""),"",ABS(G133-I133)*F133*Q133)</f>
      </c>
      <c r="T133" s="21">
        <f>IF(OR(R133="",N(S133)=0),"",ROUND(R133/S133,2))</f>
      </c>
      <c r="U133" s="19">
        <f>IF(R133="","",IF(R133&gt;0,"Win",IF(R133&lt;0,"Loss","Even")))</f>
      </c>
      <c r="V133" s="20">
        <f>IF(R133="","",SUM($R$5:R133))</f>
      </c>
      <c r="W133" s="20">
        <f>IF(V133="","",MAX(0,MAX($V$5:V133)))</f>
      </c>
      <c r="X133" s="20">
        <f>IF(V133="","",V133-W133)</f>
      </c>
      <c r="Y133" s="19">
        <f>IF(A133="","",IF(COUNTIF($A$5:A133,A133)=1,MAX($Y$4:Y132)+1,""))</f>
      </c>
      <c r="Z133" s="19">
        <f>IF(A133="","",TEXT(A133,"ddd"))</f>
      </c>
    </row>
    <row r="134" spans="1:26" x14ac:dyDescent="0.25">
      <c r="A134" s="15"/>
      <c r="B134" s="16"/>
      <c r="G134" s="17"/>
      <c r="H134" s="17"/>
      <c r="I134" s="17"/>
      <c r="J134" s="17"/>
      <c r="K134" s="18"/>
      <c r="Q134" s="19">
        <f>IF(D134="","",IFERROR(VLOOKUP(D134,Lists!$G$5:$I$40,3,FALSE),""))</f>
      </c>
      <c r="R134" s="20">
        <f>IF(OR(G134="",H134="",Q134=""),"",IF(E134="Short",G134-H134,H134-G134)*F134*Q134-N(K134))</f>
      </c>
      <c r="S134" s="20">
        <f>IF(OR(G134="",I134="",Q134=""),"",ABS(G134-I134)*F134*Q134)</f>
      </c>
      <c r="T134" s="21">
        <f>IF(OR(R134="",N(S134)=0),"",ROUND(R134/S134,2))</f>
      </c>
      <c r="U134" s="19">
        <f>IF(R134="","",IF(R134&gt;0,"Win",IF(R134&lt;0,"Loss","Even")))</f>
      </c>
      <c r="V134" s="20">
        <f>IF(R134="","",SUM($R$5:R134))</f>
      </c>
      <c r="W134" s="20">
        <f>IF(V134="","",MAX(0,MAX($V$5:V134)))</f>
      </c>
      <c r="X134" s="20">
        <f>IF(V134="","",V134-W134)</f>
      </c>
      <c r="Y134" s="19">
        <f>IF(A134="","",IF(COUNTIF($A$5:A134,A134)=1,MAX($Y$4:Y133)+1,""))</f>
      </c>
      <c r="Z134" s="19">
        <f>IF(A134="","",TEXT(A134,"ddd"))</f>
      </c>
    </row>
    <row r="135" spans="1:26" x14ac:dyDescent="0.25">
      <c r="A135" s="15"/>
      <c r="B135" s="16"/>
      <c r="G135" s="17"/>
      <c r="H135" s="17"/>
      <c r="I135" s="17"/>
      <c r="J135" s="17"/>
      <c r="K135" s="18"/>
      <c r="Q135" s="19">
        <f>IF(D135="","",IFERROR(VLOOKUP(D135,Lists!$G$5:$I$40,3,FALSE),""))</f>
      </c>
      <c r="R135" s="20">
        <f>IF(OR(G135="",H135="",Q135=""),"",IF(E135="Short",G135-H135,H135-G135)*F135*Q135-N(K135))</f>
      </c>
      <c r="S135" s="20">
        <f>IF(OR(G135="",I135="",Q135=""),"",ABS(G135-I135)*F135*Q135)</f>
      </c>
      <c r="T135" s="21">
        <f>IF(OR(R135="",N(S135)=0),"",ROUND(R135/S135,2))</f>
      </c>
      <c r="U135" s="19">
        <f>IF(R135="","",IF(R135&gt;0,"Win",IF(R135&lt;0,"Loss","Even")))</f>
      </c>
      <c r="V135" s="20">
        <f>IF(R135="","",SUM($R$5:R135))</f>
      </c>
      <c r="W135" s="20">
        <f>IF(V135="","",MAX(0,MAX($V$5:V135)))</f>
      </c>
      <c r="X135" s="20">
        <f>IF(V135="","",V135-W135)</f>
      </c>
      <c r="Y135" s="19">
        <f>IF(A135="","",IF(COUNTIF($A$5:A135,A135)=1,MAX($Y$4:Y134)+1,""))</f>
      </c>
      <c r="Z135" s="19">
        <f>IF(A135="","",TEXT(A135,"ddd"))</f>
      </c>
    </row>
    <row r="136" spans="1:26" x14ac:dyDescent="0.25">
      <c r="A136" s="15"/>
      <c r="B136" s="16"/>
      <c r="G136" s="17"/>
      <c r="H136" s="17"/>
      <c r="I136" s="17"/>
      <c r="J136" s="17"/>
      <c r="K136" s="18"/>
      <c r="Q136" s="19">
        <f>IF(D136="","",IFERROR(VLOOKUP(D136,Lists!$G$5:$I$40,3,FALSE),""))</f>
      </c>
      <c r="R136" s="20">
        <f>IF(OR(G136="",H136="",Q136=""),"",IF(E136="Short",G136-H136,H136-G136)*F136*Q136-N(K136))</f>
      </c>
      <c r="S136" s="20">
        <f>IF(OR(G136="",I136="",Q136=""),"",ABS(G136-I136)*F136*Q136)</f>
      </c>
      <c r="T136" s="21">
        <f>IF(OR(R136="",N(S136)=0),"",ROUND(R136/S136,2))</f>
      </c>
      <c r="U136" s="19">
        <f>IF(R136="","",IF(R136&gt;0,"Win",IF(R136&lt;0,"Loss","Even")))</f>
      </c>
      <c r="V136" s="20">
        <f>IF(R136="","",SUM($R$5:R136))</f>
      </c>
      <c r="W136" s="20">
        <f>IF(V136="","",MAX(0,MAX($V$5:V136)))</f>
      </c>
      <c r="X136" s="20">
        <f>IF(V136="","",V136-W136)</f>
      </c>
      <c r="Y136" s="19">
        <f>IF(A136="","",IF(COUNTIF($A$5:A136,A136)=1,MAX($Y$4:Y135)+1,""))</f>
      </c>
      <c r="Z136" s="19">
        <f>IF(A136="","",TEXT(A136,"ddd"))</f>
      </c>
    </row>
    <row r="137" spans="1:26" x14ac:dyDescent="0.25">
      <c r="A137" s="15"/>
      <c r="B137" s="16"/>
      <c r="G137" s="17"/>
      <c r="H137" s="17"/>
      <c r="I137" s="17"/>
      <c r="J137" s="17"/>
      <c r="K137" s="18"/>
      <c r="Q137" s="19">
        <f>IF(D137="","",IFERROR(VLOOKUP(D137,Lists!$G$5:$I$40,3,FALSE),""))</f>
      </c>
      <c r="R137" s="20">
        <f>IF(OR(G137="",H137="",Q137=""),"",IF(E137="Short",G137-H137,H137-G137)*F137*Q137-N(K137))</f>
      </c>
      <c r="S137" s="20">
        <f>IF(OR(G137="",I137="",Q137=""),"",ABS(G137-I137)*F137*Q137)</f>
      </c>
      <c r="T137" s="21">
        <f>IF(OR(R137="",N(S137)=0),"",ROUND(R137/S137,2))</f>
      </c>
      <c r="U137" s="19">
        <f>IF(R137="","",IF(R137&gt;0,"Win",IF(R137&lt;0,"Loss","Even")))</f>
      </c>
      <c r="V137" s="20">
        <f>IF(R137="","",SUM($R$5:R137))</f>
      </c>
      <c r="W137" s="20">
        <f>IF(V137="","",MAX(0,MAX($V$5:V137)))</f>
      </c>
      <c r="X137" s="20">
        <f>IF(V137="","",V137-W137)</f>
      </c>
      <c r="Y137" s="19">
        <f>IF(A137="","",IF(COUNTIF($A$5:A137,A137)=1,MAX($Y$4:Y136)+1,""))</f>
      </c>
      <c r="Z137" s="19">
        <f>IF(A137="","",TEXT(A137,"ddd"))</f>
      </c>
    </row>
    <row r="138" spans="1:26" x14ac:dyDescent="0.25">
      <c r="A138" s="15"/>
      <c r="B138" s="16"/>
      <c r="G138" s="17"/>
      <c r="H138" s="17"/>
      <c r="I138" s="17"/>
      <c r="J138" s="17"/>
      <c r="K138" s="18"/>
      <c r="Q138" s="19">
        <f>IF(D138="","",IFERROR(VLOOKUP(D138,Lists!$G$5:$I$40,3,FALSE),""))</f>
      </c>
      <c r="R138" s="20">
        <f>IF(OR(G138="",H138="",Q138=""),"",IF(E138="Short",G138-H138,H138-G138)*F138*Q138-N(K138))</f>
      </c>
      <c r="S138" s="20">
        <f>IF(OR(G138="",I138="",Q138=""),"",ABS(G138-I138)*F138*Q138)</f>
      </c>
      <c r="T138" s="21">
        <f>IF(OR(R138="",N(S138)=0),"",ROUND(R138/S138,2))</f>
      </c>
      <c r="U138" s="19">
        <f>IF(R138="","",IF(R138&gt;0,"Win",IF(R138&lt;0,"Loss","Even")))</f>
      </c>
      <c r="V138" s="20">
        <f>IF(R138="","",SUM($R$5:R138))</f>
      </c>
      <c r="W138" s="20">
        <f>IF(V138="","",MAX(0,MAX($V$5:V138)))</f>
      </c>
      <c r="X138" s="20">
        <f>IF(V138="","",V138-W138)</f>
      </c>
      <c r="Y138" s="19">
        <f>IF(A138="","",IF(COUNTIF($A$5:A138,A138)=1,MAX($Y$4:Y137)+1,""))</f>
      </c>
      <c r="Z138" s="19">
        <f>IF(A138="","",TEXT(A138,"ddd"))</f>
      </c>
    </row>
    <row r="139" spans="1:26" x14ac:dyDescent="0.25">
      <c r="A139" s="15"/>
      <c r="B139" s="16"/>
      <c r="G139" s="17"/>
      <c r="H139" s="17"/>
      <c r="I139" s="17"/>
      <c r="J139" s="17"/>
      <c r="K139" s="18"/>
      <c r="Q139" s="19">
        <f>IF(D139="","",IFERROR(VLOOKUP(D139,Lists!$G$5:$I$40,3,FALSE),""))</f>
      </c>
      <c r="R139" s="20">
        <f>IF(OR(G139="",H139="",Q139=""),"",IF(E139="Short",G139-H139,H139-G139)*F139*Q139-N(K139))</f>
      </c>
      <c r="S139" s="20">
        <f>IF(OR(G139="",I139="",Q139=""),"",ABS(G139-I139)*F139*Q139)</f>
      </c>
      <c r="T139" s="21">
        <f>IF(OR(R139="",N(S139)=0),"",ROUND(R139/S139,2))</f>
      </c>
      <c r="U139" s="19">
        <f>IF(R139="","",IF(R139&gt;0,"Win",IF(R139&lt;0,"Loss","Even")))</f>
      </c>
      <c r="V139" s="20">
        <f>IF(R139="","",SUM($R$5:R139))</f>
      </c>
      <c r="W139" s="20">
        <f>IF(V139="","",MAX(0,MAX($V$5:V139)))</f>
      </c>
      <c r="X139" s="20">
        <f>IF(V139="","",V139-W139)</f>
      </c>
      <c r="Y139" s="19">
        <f>IF(A139="","",IF(COUNTIF($A$5:A139,A139)=1,MAX($Y$4:Y138)+1,""))</f>
      </c>
      <c r="Z139" s="19">
        <f>IF(A139="","",TEXT(A139,"ddd"))</f>
      </c>
    </row>
    <row r="140" spans="1:26" x14ac:dyDescent="0.25">
      <c r="A140" s="15"/>
      <c r="B140" s="16"/>
      <c r="G140" s="17"/>
      <c r="H140" s="17"/>
      <c r="I140" s="17"/>
      <c r="J140" s="17"/>
      <c r="K140" s="18"/>
      <c r="Q140" s="19">
        <f>IF(D140="","",IFERROR(VLOOKUP(D140,Lists!$G$5:$I$40,3,FALSE),""))</f>
      </c>
      <c r="R140" s="20">
        <f>IF(OR(G140="",H140="",Q140=""),"",IF(E140="Short",G140-H140,H140-G140)*F140*Q140-N(K140))</f>
      </c>
      <c r="S140" s="20">
        <f>IF(OR(G140="",I140="",Q140=""),"",ABS(G140-I140)*F140*Q140)</f>
      </c>
      <c r="T140" s="21">
        <f>IF(OR(R140="",N(S140)=0),"",ROUND(R140/S140,2))</f>
      </c>
      <c r="U140" s="19">
        <f>IF(R140="","",IF(R140&gt;0,"Win",IF(R140&lt;0,"Loss","Even")))</f>
      </c>
      <c r="V140" s="20">
        <f>IF(R140="","",SUM($R$5:R140))</f>
      </c>
      <c r="W140" s="20">
        <f>IF(V140="","",MAX(0,MAX($V$5:V140)))</f>
      </c>
      <c r="X140" s="20">
        <f>IF(V140="","",V140-W140)</f>
      </c>
      <c r="Y140" s="19">
        <f>IF(A140="","",IF(COUNTIF($A$5:A140,A140)=1,MAX($Y$4:Y139)+1,""))</f>
      </c>
      <c r="Z140" s="19">
        <f>IF(A140="","",TEXT(A140,"ddd"))</f>
      </c>
    </row>
    <row r="141" spans="1:26" x14ac:dyDescent="0.25">
      <c r="A141" s="15"/>
      <c r="B141" s="16"/>
      <c r="G141" s="17"/>
      <c r="H141" s="17"/>
      <c r="I141" s="17"/>
      <c r="J141" s="17"/>
      <c r="K141" s="18"/>
      <c r="Q141" s="19">
        <f>IF(D141="","",IFERROR(VLOOKUP(D141,Lists!$G$5:$I$40,3,FALSE),""))</f>
      </c>
      <c r="R141" s="20">
        <f>IF(OR(G141="",H141="",Q141=""),"",IF(E141="Short",G141-H141,H141-G141)*F141*Q141-N(K141))</f>
      </c>
      <c r="S141" s="20">
        <f>IF(OR(G141="",I141="",Q141=""),"",ABS(G141-I141)*F141*Q141)</f>
      </c>
      <c r="T141" s="21">
        <f>IF(OR(R141="",N(S141)=0),"",ROUND(R141/S141,2))</f>
      </c>
      <c r="U141" s="19">
        <f>IF(R141="","",IF(R141&gt;0,"Win",IF(R141&lt;0,"Loss","Even")))</f>
      </c>
      <c r="V141" s="20">
        <f>IF(R141="","",SUM($R$5:R141))</f>
      </c>
      <c r="W141" s="20">
        <f>IF(V141="","",MAX(0,MAX($V$5:V141)))</f>
      </c>
      <c r="X141" s="20">
        <f>IF(V141="","",V141-W141)</f>
      </c>
      <c r="Y141" s="19">
        <f>IF(A141="","",IF(COUNTIF($A$5:A141,A141)=1,MAX($Y$4:Y140)+1,""))</f>
      </c>
      <c r="Z141" s="19">
        <f>IF(A141="","",TEXT(A141,"ddd"))</f>
      </c>
    </row>
    <row r="142" spans="1:26" x14ac:dyDescent="0.25">
      <c r="A142" s="15"/>
      <c r="B142" s="16"/>
      <c r="G142" s="17"/>
      <c r="H142" s="17"/>
      <c r="I142" s="17"/>
      <c r="J142" s="17"/>
      <c r="K142" s="18"/>
      <c r="Q142" s="19">
        <f>IF(D142="","",IFERROR(VLOOKUP(D142,Lists!$G$5:$I$40,3,FALSE),""))</f>
      </c>
      <c r="R142" s="20">
        <f>IF(OR(G142="",H142="",Q142=""),"",IF(E142="Short",G142-H142,H142-G142)*F142*Q142-N(K142))</f>
      </c>
      <c r="S142" s="20">
        <f>IF(OR(G142="",I142="",Q142=""),"",ABS(G142-I142)*F142*Q142)</f>
      </c>
      <c r="T142" s="21">
        <f>IF(OR(R142="",N(S142)=0),"",ROUND(R142/S142,2))</f>
      </c>
      <c r="U142" s="19">
        <f>IF(R142="","",IF(R142&gt;0,"Win",IF(R142&lt;0,"Loss","Even")))</f>
      </c>
      <c r="V142" s="20">
        <f>IF(R142="","",SUM($R$5:R142))</f>
      </c>
      <c r="W142" s="20">
        <f>IF(V142="","",MAX(0,MAX($V$5:V142)))</f>
      </c>
      <c r="X142" s="20">
        <f>IF(V142="","",V142-W142)</f>
      </c>
      <c r="Y142" s="19">
        <f>IF(A142="","",IF(COUNTIF($A$5:A142,A142)=1,MAX($Y$4:Y141)+1,""))</f>
      </c>
      <c r="Z142" s="19">
        <f>IF(A142="","",TEXT(A142,"ddd"))</f>
      </c>
    </row>
    <row r="143" spans="1:26" x14ac:dyDescent="0.25">
      <c r="A143" s="15"/>
      <c r="B143" s="16"/>
      <c r="G143" s="17"/>
      <c r="H143" s="17"/>
      <c r="I143" s="17"/>
      <c r="J143" s="17"/>
      <c r="K143" s="18"/>
      <c r="Q143" s="19">
        <f>IF(D143="","",IFERROR(VLOOKUP(D143,Lists!$G$5:$I$40,3,FALSE),""))</f>
      </c>
      <c r="R143" s="20">
        <f>IF(OR(G143="",H143="",Q143=""),"",IF(E143="Short",G143-H143,H143-G143)*F143*Q143-N(K143))</f>
      </c>
      <c r="S143" s="20">
        <f>IF(OR(G143="",I143="",Q143=""),"",ABS(G143-I143)*F143*Q143)</f>
      </c>
      <c r="T143" s="21">
        <f>IF(OR(R143="",N(S143)=0),"",ROUND(R143/S143,2))</f>
      </c>
      <c r="U143" s="19">
        <f>IF(R143="","",IF(R143&gt;0,"Win",IF(R143&lt;0,"Loss","Even")))</f>
      </c>
      <c r="V143" s="20">
        <f>IF(R143="","",SUM($R$5:R143))</f>
      </c>
      <c r="W143" s="20">
        <f>IF(V143="","",MAX(0,MAX($V$5:V143)))</f>
      </c>
      <c r="X143" s="20">
        <f>IF(V143="","",V143-W143)</f>
      </c>
      <c r="Y143" s="19">
        <f>IF(A143="","",IF(COUNTIF($A$5:A143,A143)=1,MAX($Y$4:Y142)+1,""))</f>
      </c>
      <c r="Z143" s="19">
        <f>IF(A143="","",TEXT(A143,"ddd"))</f>
      </c>
    </row>
    <row r="144" spans="1:26" x14ac:dyDescent="0.25">
      <c r="A144" s="15"/>
      <c r="B144" s="16"/>
      <c r="G144" s="17"/>
      <c r="H144" s="17"/>
      <c r="I144" s="17"/>
      <c r="J144" s="17"/>
      <c r="K144" s="18"/>
      <c r="Q144" s="19">
        <f>IF(D144="","",IFERROR(VLOOKUP(D144,Lists!$G$5:$I$40,3,FALSE),""))</f>
      </c>
      <c r="R144" s="20">
        <f>IF(OR(G144="",H144="",Q144=""),"",IF(E144="Short",G144-H144,H144-G144)*F144*Q144-N(K144))</f>
      </c>
      <c r="S144" s="20">
        <f>IF(OR(G144="",I144="",Q144=""),"",ABS(G144-I144)*F144*Q144)</f>
      </c>
      <c r="T144" s="21">
        <f>IF(OR(R144="",N(S144)=0),"",ROUND(R144/S144,2))</f>
      </c>
      <c r="U144" s="19">
        <f>IF(R144="","",IF(R144&gt;0,"Win",IF(R144&lt;0,"Loss","Even")))</f>
      </c>
      <c r="V144" s="20">
        <f>IF(R144="","",SUM($R$5:R144))</f>
      </c>
      <c r="W144" s="20">
        <f>IF(V144="","",MAX(0,MAX($V$5:V144)))</f>
      </c>
      <c r="X144" s="20">
        <f>IF(V144="","",V144-W144)</f>
      </c>
      <c r="Y144" s="19">
        <f>IF(A144="","",IF(COUNTIF($A$5:A144,A144)=1,MAX($Y$4:Y143)+1,""))</f>
      </c>
      <c r="Z144" s="19">
        <f>IF(A144="","",TEXT(A144,"ddd"))</f>
      </c>
    </row>
    <row r="145" spans="1:26" x14ac:dyDescent="0.25">
      <c r="A145" s="15"/>
      <c r="B145" s="16"/>
      <c r="G145" s="17"/>
      <c r="H145" s="17"/>
      <c r="I145" s="17"/>
      <c r="J145" s="17"/>
      <c r="K145" s="18"/>
      <c r="Q145" s="19">
        <f>IF(D145="","",IFERROR(VLOOKUP(D145,Lists!$G$5:$I$40,3,FALSE),""))</f>
      </c>
      <c r="R145" s="20">
        <f>IF(OR(G145="",H145="",Q145=""),"",IF(E145="Short",G145-H145,H145-G145)*F145*Q145-N(K145))</f>
      </c>
      <c r="S145" s="20">
        <f>IF(OR(G145="",I145="",Q145=""),"",ABS(G145-I145)*F145*Q145)</f>
      </c>
      <c r="T145" s="21">
        <f>IF(OR(R145="",N(S145)=0),"",ROUND(R145/S145,2))</f>
      </c>
      <c r="U145" s="19">
        <f>IF(R145="","",IF(R145&gt;0,"Win",IF(R145&lt;0,"Loss","Even")))</f>
      </c>
      <c r="V145" s="20">
        <f>IF(R145="","",SUM($R$5:R145))</f>
      </c>
      <c r="W145" s="20">
        <f>IF(V145="","",MAX(0,MAX($V$5:V145)))</f>
      </c>
      <c r="X145" s="20">
        <f>IF(V145="","",V145-W145)</f>
      </c>
      <c r="Y145" s="19">
        <f>IF(A145="","",IF(COUNTIF($A$5:A145,A145)=1,MAX($Y$4:Y144)+1,""))</f>
      </c>
      <c r="Z145" s="19">
        <f>IF(A145="","",TEXT(A145,"ddd"))</f>
      </c>
    </row>
    <row r="146" spans="1:26" x14ac:dyDescent="0.25">
      <c r="A146" s="15"/>
      <c r="B146" s="16"/>
      <c r="G146" s="17"/>
      <c r="H146" s="17"/>
      <c r="I146" s="17"/>
      <c r="J146" s="17"/>
      <c r="K146" s="18"/>
      <c r="Q146" s="19">
        <f>IF(D146="","",IFERROR(VLOOKUP(D146,Lists!$G$5:$I$40,3,FALSE),""))</f>
      </c>
      <c r="R146" s="20">
        <f>IF(OR(G146="",H146="",Q146=""),"",IF(E146="Short",G146-H146,H146-G146)*F146*Q146-N(K146))</f>
      </c>
      <c r="S146" s="20">
        <f>IF(OR(G146="",I146="",Q146=""),"",ABS(G146-I146)*F146*Q146)</f>
      </c>
      <c r="T146" s="21">
        <f>IF(OR(R146="",N(S146)=0),"",ROUND(R146/S146,2))</f>
      </c>
      <c r="U146" s="19">
        <f>IF(R146="","",IF(R146&gt;0,"Win",IF(R146&lt;0,"Loss","Even")))</f>
      </c>
      <c r="V146" s="20">
        <f>IF(R146="","",SUM($R$5:R146))</f>
      </c>
      <c r="W146" s="20">
        <f>IF(V146="","",MAX(0,MAX($V$5:V146)))</f>
      </c>
      <c r="X146" s="20">
        <f>IF(V146="","",V146-W146)</f>
      </c>
      <c r="Y146" s="19">
        <f>IF(A146="","",IF(COUNTIF($A$5:A146,A146)=1,MAX($Y$4:Y145)+1,""))</f>
      </c>
      <c r="Z146" s="19">
        <f>IF(A146="","",TEXT(A146,"ddd"))</f>
      </c>
    </row>
    <row r="147" spans="1:26" x14ac:dyDescent="0.25">
      <c r="A147" s="15"/>
      <c r="B147" s="16"/>
      <c r="G147" s="17"/>
      <c r="H147" s="17"/>
      <c r="I147" s="17"/>
      <c r="J147" s="17"/>
      <c r="K147" s="18"/>
      <c r="Q147" s="19">
        <f>IF(D147="","",IFERROR(VLOOKUP(D147,Lists!$G$5:$I$40,3,FALSE),""))</f>
      </c>
      <c r="R147" s="20">
        <f>IF(OR(G147="",H147="",Q147=""),"",IF(E147="Short",G147-H147,H147-G147)*F147*Q147-N(K147))</f>
      </c>
      <c r="S147" s="20">
        <f>IF(OR(G147="",I147="",Q147=""),"",ABS(G147-I147)*F147*Q147)</f>
      </c>
      <c r="T147" s="21">
        <f>IF(OR(R147="",N(S147)=0),"",ROUND(R147/S147,2))</f>
      </c>
      <c r="U147" s="19">
        <f>IF(R147="","",IF(R147&gt;0,"Win",IF(R147&lt;0,"Loss","Even")))</f>
      </c>
      <c r="V147" s="20">
        <f>IF(R147="","",SUM($R$5:R147))</f>
      </c>
      <c r="W147" s="20">
        <f>IF(V147="","",MAX(0,MAX($V$5:V147)))</f>
      </c>
      <c r="X147" s="20">
        <f>IF(V147="","",V147-W147)</f>
      </c>
      <c r="Y147" s="19">
        <f>IF(A147="","",IF(COUNTIF($A$5:A147,A147)=1,MAX($Y$4:Y146)+1,""))</f>
      </c>
      <c r="Z147" s="19">
        <f>IF(A147="","",TEXT(A147,"ddd"))</f>
      </c>
    </row>
    <row r="148" spans="1:26" x14ac:dyDescent="0.25">
      <c r="A148" s="15"/>
      <c r="B148" s="16"/>
      <c r="G148" s="17"/>
      <c r="H148" s="17"/>
      <c r="I148" s="17"/>
      <c r="J148" s="17"/>
      <c r="K148" s="18"/>
      <c r="Q148" s="19">
        <f>IF(D148="","",IFERROR(VLOOKUP(D148,Lists!$G$5:$I$40,3,FALSE),""))</f>
      </c>
      <c r="R148" s="20">
        <f>IF(OR(G148="",H148="",Q148=""),"",IF(E148="Short",G148-H148,H148-G148)*F148*Q148-N(K148))</f>
      </c>
      <c r="S148" s="20">
        <f>IF(OR(G148="",I148="",Q148=""),"",ABS(G148-I148)*F148*Q148)</f>
      </c>
      <c r="T148" s="21">
        <f>IF(OR(R148="",N(S148)=0),"",ROUND(R148/S148,2))</f>
      </c>
      <c r="U148" s="19">
        <f>IF(R148="","",IF(R148&gt;0,"Win",IF(R148&lt;0,"Loss","Even")))</f>
      </c>
      <c r="V148" s="20">
        <f>IF(R148="","",SUM($R$5:R148))</f>
      </c>
      <c r="W148" s="20">
        <f>IF(V148="","",MAX(0,MAX($V$5:V148)))</f>
      </c>
      <c r="X148" s="20">
        <f>IF(V148="","",V148-W148)</f>
      </c>
      <c r="Y148" s="19">
        <f>IF(A148="","",IF(COUNTIF($A$5:A148,A148)=1,MAX($Y$4:Y147)+1,""))</f>
      </c>
      <c r="Z148" s="19">
        <f>IF(A148="","",TEXT(A148,"ddd"))</f>
      </c>
    </row>
    <row r="149" spans="1:26" x14ac:dyDescent="0.25">
      <c r="A149" s="15"/>
      <c r="B149" s="16"/>
      <c r="G149" s="17"/>
      <c r="H149" s="17"/>
      <c r="I149" s="17"/>
      <c r="J149" s="17"/>
      <c r="K149" s="18"/>
      <c r="Q149" s="19">
        <f>IF(D149="","",IFERROR(VLOOKUP(D149,Lists!$G$5:$I$40,3,FALSE),""))</f>
      </c>
      <c r="R149" s="20">
        <f>IF(OR(G149="",H149="",Q149=""),"",IF(E149="Short",G149-H149,H149-G149)*F149*Q149-N(K149))</f>
      </c>
      <c r="S149" s="20">
        <f>IF(OR(G149="",I149="",Q149=""),"",ABS(G149-I149)*F149*Q149)</f>
      </c>
      <c r="T149" s="21">
        <f>IF(OR(R149="",N(S149)=0),"",ROUND(R149/S149,2))</f>
      </c>
      <c r="U149" s="19">
        <f>IF(R149="","",IF(R149&gt;0,"Win",IF(R149&lt;0,"Loss","Even")))</f>
      </c>
      <c r="V149" s="20">
        <f>IF(R149="","",SUM($R$5:R149))</f>
      </c>
      <c r="W149" s="20">
        <f>IF(V149="","",MAX(0,MAX($V$5:V149)))</f>
      </c>
      <c r="X149" s="20">
        <f>IF(V149="","",V149-W149)</f>
      </c>
      <c r="Y149" s="19">
        <f>IF(A149="","",IF(COUNTIF($A$5:A149,A149)=1,MAX($Y$4:Y148)+1,""))</f>
      </c>
      <c r="Z149" s="19">
        <f>IF(A149="","",TEXT(A149,"ddd"))</f>
      </c>
    </row>
    <row r="150" spans="1:26" x14ac:dyDescent="0.25">
      <c r="A150" s="15"/>
      <c r="B150" s="16"/>
      <c r="G150" s="17"/>
      <c r="H150" s="17"/>
      <c r="I150" s="17"/>
      <c r="J150" s="17"/>
      <c r="K150" s="18"/>
      <c r="Q150" s="19">
        <f>IF(D150="","",IFERROR(VLOOKUP(D150,Lists!$G$5:$I$40,3,FALSE),""))</f>
      </c>
      <c r="R150" s="20">
        <f>IF(OR(G150="",H150="",Q150=""),"",IF(E150="Short",G150-H150,H150-G150)*F150*Q150-N(K150))</f>
      </c>
      <c r="S150" s="20">
        <f>IF(OR(G150="",I150="",Q150=""),"",ABS(G150-I150)*F150*Q150)</f>
      </c>
      <c r="T150" s="21">
        <f>IF(OR(R150="",N(S150)=0),"",ROUND(R150/S150,2))</f>
      </c>
      <c r="U150" s="19">
        <f>IF(R150="","",IF(R150&gt;0,"Win",IF(R150&lt;0,"Loss","Even")))</f>
      </c>
      <c r="V150" s="20">
        <f>IF(R150="","",SUM($R$5:R150))</f>
      </c>
      <c r="W150" s="20">
        <f>IF(V150="","",MAX(0,MAX($V$5:V150)))</f>
      </c>
      <c r="X150" s="20">
        <f>IF(V150="","",V150-W150)</f>
      </c>
      <c r="Y150" s="19">
        <f>IF(A150="","",IF(COUNTIF($A$5:A150,A150)=1,MAX($Y$4:Y149)+1,""))</f>
      </c>
      <c r="Z150" s="19">
        <f>IF(A150="","",TEXT(A150,"ddd"))</f>
      </c>
    </row>
    <row r="151" spans="1:26" x14ac:dyDescent="0.25">
      <c r="A151" s="15"/>
      <c r="B151" s="16"/>
      <c r="G151" s="17"/>
      <c r="H151" s="17"/>
      <c r="I151" s="17"/>
      <c r="J151" s="17"/>
      <c r="K151" s="18"/>
      <c r="Q151" s="19">
        <f>IF(D151="","",IFERROR(VLOOKUP(D151,Lists!$G$5:$I$40,3,FALSE),""))</f>
      </c>
      <c r="R151" s="20">
        <f>IF(OR(G151="",H151="",Q151=""),"",IF(E151="Short",G151-H151,H151-G151)*F151*Q151-N(K151))</f>
      </c>
      <c r="S151" s="20">
        <f>IF(OR(G151="",I151="",Q151=""),"",ABS(G151-I151)*F151*Q151)</f>
      </c>
      <c r="T151" s="21">
        <f>IF(OR(R151="",N(S151)=0),"",ROUND(R151/S151,2))</f>
      </c>
      <c r="U151" s="19">
        <f>IF(R151="","",IF(R151&gt;0,"Win",IF(R151&lt;0,"Loss","Even")))</f>
      </c>
      <c r="V151" s="20">
        <f>IF(R151="","",SUM($R$5:R151))</f>
      </c>
      <c r="W151" s="20">
        <f>IF(V151="","",MAX(0,MAX($V$5:V151)))</f>
      </c>
      <c r="X151" s="20">
        <f>IF(V151="","",V151-W151)</f>
      </c>
      <c r="Y151" s="19">
        <f>IF(A151="","",IF(COUNTIF($A$5:A151,A151)=1,MAX($Y$4:Y150)+1,""))</f>
      </c>
      <c r="Z151" s="19">
        <f>IF(A151="","",TEXT(A151,"ddd"))</f>
      </c>
    </row>
    <row r="152" spans="1:26" x14ac:dyDescent="0.25">
      <c r="A152" s="15"/>
      <c r="B152" s="16"/>
      <c r="G152" s="17"/>
      <c r="H152" s="17"/>
      <c r="I152" s="17"/>
      <c r="J152" s="17"/>
      <c r="K152" s="18"/>
      <c r="Q152" s="19">
        <f>IF(D152="","",IFERROR(VLOOKUP(D152,Lists!$G$5:$I$40,3,FALSE),""))</f>
      </c>
      <c r="R152" s="20">
        <f>IF(OR(G152="",H152="",Q152=""),"",IF(E152="Short",G152-H152,H152-G152)*F152*Q152-N(K152))</f>
      </c>
      <c r="S152" s="20">
        <f>IF(OR(G152="",I152="",Q152=""),"",ABS(G152-I152)*F152*Q152)</f>
      </c>
      <c r="T152" s="21">
        <f>IF(OR(R152="",N(S152)=0),"",ROUND(R152/S152,2))</f>
      </c>
      <c r="U152" s="19">
        <f>IF(R152="","",IF(R152&gt;0,"Win",IF(R152&lt;0,"Loss","Even")))</f>
      </c>
      <c r="V152" s="20">
        <f>IF(R152="","",SUM($R$5:R152))</f>
      </c>
      <c r="W152" s="20">
        <f>IF(V152="","",MAX(0,MAX($V$5:V152)))</f>
      </c>
      <c r="X152" s="20">
        <f>IF(V152="","",V152-W152)</f>
      </c>
      <c r="Y152" s="19">
        <f>IF(A152="","",IF(COUNTIF($A$5:A152,A152)=1,MAX($Y$4:Y151)+1,""))</f>
      </c>
      <c r="Z152" s="19">
        <f>IF(A152="","",TEXT(A152,"ddd"))</f>
      </c>
    </row>
    <row r="153" spans="1:26" x14ac:dyDescent="0.25">
      <c r="A153" s="15"/>
      <c r="B153" s="16"/>
      <c r="G153" s="17"/>
      <c r="H153" s="17"/>
      <c r="I153" s="17"/>
      <c r="J153" s="17"/>
      <c r="K153" s="18"/>
      <c r="Q153" s="19">
        <f>IF(D153="","",IFERROR(VLOOKUP(D153,Lists!$G$5:$I$40,3,FALSE),""))</f>
      </c>
      <c r="R153" s="20">
        <f>IF(OR(G153="",H153="",Q153=""),"",IF(E153="Short",G153-H153,H153-G153)*F153*Q153-N(K153))</f>
      </c>
      <c r="S153" s="20">
        <f>IF(OR(G153="",I153="",Q153=""),"",ABS(G153-I153)*F153*Q153)</f>
      </c>
      <c r="T153" s="21">
        <f>IF(OR(R153="",N(S153)=0),"",ROUND(R153/S153,2))</f>
      </c>
      <c r="U153" s="19">
        <f>IF(R153="","",IF(R153&gt;0,"Win",IF(R153&lt;0,"Loss","Even")))</f>
      </c>
      <c r="V153" s="20">
        <f>IF(R153="","",SUM($R$5:R153))</f>
      </c>
      <c r="W153" s="20">
        <f>IF(V153="","",MAX(0,MAX($V$5:V153)))</f>
      </c>
      <c r="X153" s="20">
        <f>IF(V153="","",V153-W153)</f>
      </c>
      <c r="Y153" s="19">
        <f>IF(A153="","",IF(COUNTIF($A$5:A153,A153)=1,MAX($Y$4:Y152)+1,""))</f>
      </c>
      <c r="Z153" s="19">
        <f>IF(A153="","",TEXT(A153,"ddd"))</f>
      </c>
    </row>
    <row r="154" spans="1:26" x14ac:dyDescent="0.25">
      <c r="A154" s="15"/>
      <c r="B154" s="16"/>
      <c r="G154" s="17"/>
      <c r="H154" s="17"/>
      <c r="I154" s="17"/>
      <c r="J154" s="17"/>
      <c r="K154" s="18"/>
      <c r="Q154" s="19">
        <f>IF(D154="","",IFERROR(VLOOKUP(D154,Lists!$G$5:$I$40,3,FALSE),""))</f>
      </c>
      <c r="R154" s="20">
        <f>IF(OR(G154="",H154="",Q154=""),"",IF(E154="Short",G154-H154,H154-G154)*F154*Q154-N(K154))</f>
      </c>
      <c r="S154" s="20">
        <f>IF(OR(G154="",I154="",Q154=""),"",ABS(G154-I154)*F154*Q154)</f>
      </c>
      <c r="T154" s="21">
        <f>IF(OR(R154="",N(S154)=0),"",ROUND(R154/S154,2))</f>
      </c>
      <c r="U154" s="19">
        <f>IF(R154="","",IF(R154&gt;0,"Win",IF(R154&lt;0,"Loss","Even")))</f>
      </c>
      <c r="V154" s="20">
        <f>IF(R154="","",SUM($R$5:R154))</f>
      </c>
      <c r="W154" s="20">
        <f>IF(V154="","",MAX(0,MAX($V$5:V154)))</f>
      </c>
      <c r="X154" s="20">
        <f>IF(V154="","",V154-W154)</f>
      </c>
      <c r="Y154" s="19">
        <f>IF(A154="","",IF(COUNTIF($A$5:A154,A154)=1,MAX($Y$4:Y153)+1,""))</f>
      </c>
      <c r="Z154" s="19">
        <f>IF(A154="","",TEXT(A154,"ddd"))</f>
      </c>
    </row>
    <row r="155" spans="1:26" x14ac:dyDescent="0.25">
      <c r="A155" s="15"/>
      <c r="B155" s="16"/>
      <c r="G155" s="17"/>
      <c r="H155" s="17"/>
      <c r="I155" s="17"/>
      <c r="J155" s="17"/>
      <c r="K155" s="18"/>
      <c r="Q155" s="19">
        <f>IF(D155="","",IFERROR(VLOOKUP(D155,Lists!$G$5:$I$40,3,FALSE),""))</f>
      </c>
      <c r="R155" s="20">
        <f>IF(OR(G155="",H155="",Q155=""),"",IF(E155="Short",G155-H155,H155-G155)*F155*Q155-N(K155))</f>
      </c>
      <c r="S155" s="20">
        <f>IF(OR(G155="",I155="",Q155=""),"",ABS(G155-I155)*F155*Q155)</f>
      </c>
      <c r="T155" s="21">
        <f>IF(OR(R155="",N(S155)=0),"",ROUND(R155/S155,2))</f>
      </c>
      <c r="U155" s="19">
        <f>IF(R155="","",IF(R155&gt;0,"Win",IF(R155&lt;0,"Loss","Even")))</f>
      </c>
      <c r="V155" s="20">
        <f>IF(R155="","",SUM($R$5:R155))</f>
      </c>
      <c r="W155" s="20">
        <f>IF(V155="","",MAX(0,MAX($V$5:V155)))</f>
      </c>
      <c r="X155" s="20">
        <f>IF(V155="","",V155-W155)</f>
      </c>
      <c r="Y155" s="19">
        <f>IF(A155="","",IF(COUNTIF($A$5:A155,A155)=1,MAX($Y$4:Y154)+1,""))</f>
      </c>
      <c r="Z155" s="19">
        <f>IF(A155="","",TEXT(A155,"ddd"))</f>
      </c>
    </row>
    <row r="156" spans="1:26" x14ac:dyDescent="0.25">
      <c r="A156" s="15"/>
      <c r="B156" s="16"/>
      <c r="G156" s="17"/>
      <c r="H156" s="17"/>
      <c r="I156" s="17"/>
      <c r="J156" s="17"/>
      <c r="K156" s="18"/>
      <c r="Q156" s="19">
        <f>IF(D156="","",IFERROR(VLOOKUP(D156,Lists!$G$5:$I$40,3,FALSE),""))</f>
      </c>
      <c r="R156" s="20">
        <f>IF(OR(G156="",H156="",Q156=""),"",IF(E156="Short",G156-H156,H156-G156)*F156*Q156-N(K156))</f>
      </c>
      <c r="S156" s="20">
        <f>IF(OR(G156="",I156="",Q156=""),"",ABS(G156-I156)*F156*Q156)</f>
      </c>
      <c r="T156" s="21">
        <f>IF(OR(R156="",N(S156)=0),"",ROUND(R156/S156,2))</f>
      </c>
      <c r="U156" s="19">
        <f>IF(R156="","",IF(R156&gt;0,"Win",IF(R156&lt;0,"Loss","Even")))</f>
      </c>
      <c r="V156" s="20">
        <f>IF(R156="","",SUM($R$5:R156))</f>
      </c>
      <c r="W156" s="20">
        <f>IF(V156="","",MAX(0,MAX($V$5:V156)))</f>
      </c>
      <c r="X156" s="20">
        <f>IF(V156="","",V156-W156)</f>
      </c>
      <c r="Y156" s="19">
        <f>IF(A156="","",IF(COUNTIF($A$5:A156,A156)=1,MAX($Y$4:Y155)+1,""))</f>
      </c>
      <c r="Z156" s="19">
        <f>IF(A156="","",TEXT(A156,"ddd"))</f>
      </c>
    </row>
    <row r="157" spans="1:26" x14ac:dyDescent="0.25">
      <c r="A157" s="15"/>
      <c r="B157" s="16"/>
      <c r="G157" s="17"/>
      <c r="H157" s="17"/>
      <c r="I157" s="17"/>
      <c r="J157" s="17"/>
      <c r="K157" s="18"/>
      <c r="Q157" s="19">
        <f>IF(D157="","",IFERROR(VLOOKUP(D157,Lists!$G$5:$I$40,3,FALSE),""))</f>
      </c>
      <c r="R157" s="20">
        <f>IF(OR(G157="",H157="",Q157=""),"",IF(E157="Short",G157-H157,H157-G157)*F157*Q157-N(K157))</f>
      </c>
      <c r="S157" s="20">
        <f>IF(OR(G157="",I157="",Q157=""),"",ABS(G157-I157)*F157*Q157)</f>
      </c>
      <c r="T157" s="21">
        <f>IF(OR(R157="",N(S157)=0),"",ROUND(R157/S157,2))</f>
      </c>
      <c r="U157" s="19">
        <f>IF(R157="","",IF(R157&gt;0,"Win",IF(R157&lt;0,"Loss","Even")))</f>
      </c>
      <c r="V157" s="20">
        <f>IF(R157="","",SUM($R$5:R157))</f>
      </c>
      <c r="W157" s="20">
        <f>IF(V157="","",MAX(0,MAX($V$5:V157)))</f>
      </c>
      <c r="X157" s="20">
        <f>IF(V157="","",V157-W157)</f>
      </c>
      <c r="Y157" s="19">
        <f>IF(A157="","",IF(COUNTIF($A$5:A157,A157)=1,MAX($Y$4:Y156)+1,""))</f>
      </c>
      <c r="Z157" s="19">
        <f>IF(A157="","",TEXT(A157,"ddd"))</f>
      </c>
    </row>
    <row r="158" spans="1:26" x14ac:dyDescent="0.25">
      <c r="A158" s="15"/>
      <c r="B158" s="16"/>
      <c r="G158" s="17"/>
      <c r="H158" s="17"/>
      <c r="I158" s="17"/>
      <c r="J158" s="17"/>
      <c r="K158" s="18"/>
      <c r="Q158" s="19">
        <f>IF(D158="","",IFERROR(VLOOKUP(D158,Lists!$G$5:$I$40,3,FALSE),""))</f>
      </c>
      <c r="R158" s="20">
        <f>IF(OR(G158="",H158="",Q158=""),"",IF(E158="Short",G158-H158,H158-G158)*F158*Q158-N(K158))</f>
      </c>
      <c r="S158" s="20">
        <f>IF(OR(G158="",I158="",Q158=""),"",ABS(G158-I158)*F158*Q158)</f>
      </c>
      <c r="T158" s="21">
        <f>IF(OR(R158="",N(S158)=0),"",ROUND(R158/S158,2))</f>
      </c>
      <c r="U158" s="19">
        <f>IF(R158="","",IF(R158&gt;0,"Win",IF(R158&lt;0,"Loss","Even")))</f>
      </c>
      <c r="V158" s="20">
        <f>IF(R158="","",SUM($R$5:R158))</f>
      </c>
      <c r="W158" s="20">
        <f>IF(V158="","",MAX(0,MAX($V$5:V158)))</f>
      </c>
      <c r="X158" s="20">
        <f>IF(V158="","",V158-W158)</f>
      </c>
      <c r="Y158" s="19">
        <f>IF(A158="","",IF(COUNTIF($A$5:A158,A158)=1,MAX($Y$4:Y157)+1,""))</f>
      </c>
      <c r="Z158" s="19">
        <f>IF(A158="","",TEXT(A158,"ddd"))</f>
      </c>
    </row>
    <row r="159" spans="1:26" x14ac:dyDescent="0.25">
      <c r="A159" s="15"/>
      <c r="B159" s="16"/>
      <c r="G159" s="17"/>
      <c r="H159" s="17"/>
      <c r="I159" s="17"/>
      <c r="J159" s="17"/>
      <c r="K159" s="18"/>
      <c r="Q159" s="19">
        <f>IF(D159="","",IFERROR(VLOOKUP(D159,Lists!$G$5:$I$40,3,FALSE),""))</f>
      </c>
      <c r="R159" s="20">
        <f>IF(OR(G159="",H159="",Q159=""),"",IF(E159="Short",G159-H159,H159-G159)*F159*Q159-N(K159))</f>
      </c>
      <c r="S159" s="20">
        <f>IF(OR(G159="",I159="",Q159=""),"",ABS(G159-I159)*F159*Q159)</f>
      </c>
      <c r="T159" s="21">
        <f>IF(OR(R159="",N(S159)=0),"",ROUND(R159/S159,2))</f>
      </c>
      <c r="U159" s="19">
        <f>IF(R159="","",IF(R159&gt;0,"Win",IF(R159&lt;0,"Loss","Even")))</f>
      </c>
      <c r="V159" s="20">
        <f>IF(R159="","",SUM($R$5:R159))</f>
      </c>
      <c r="W159" s="20">
        <f>IF(V159="","",MAX(0,MAX($V$5:V159)))</f>
      </c>
      <c r="X159" s="20">
        <f>IF(V159="","",V159-W159)</f>
      </c>
      <c r="Y159" s="19">
        <f>IF(A159="","",IF(COUNTIF($A$5:A159,A159)=1,MAX($Y$4:Y158)+1,""))</f>
      </c>
      <c r="Z159" s="19">
        <f>IF(A159="","",TEXT(A159,"ddd"))</f>
      </c>
    </row>
    <row r="160" spans="1:26" x14ac:dyDescent="0.25">
      <c r="A160" s="15"/>
      <c r="B160" s="16"/>
      <c r="G160" s="17"/>
      <c r="H160" s="17"/>
      <c r="I160" s="17"/>
      <c r="J160" s="17"/>
      <c r="K160" s="18"/>
      <c r="Q160" s="19">
        <f>IF(D160="","",IFERROR(VLOOKUP(D160,Lists!$G$5:$I$40,3,FALSE),""))</f>
      </c>
      <c r="R160" s="20">
        <f>IF(OR(G160="",H160="",Q160=""),"",IF(E160="Short",G160-H160,H160-G160)*F160*Q160-N(K160))</f>
      </c>
      <c r="S160" s="20">
        <f>IF(OR(G160="",I160="",Q160=""),"",ABS(G160-I160)*F160*Q160)</f>
      </c>
      <c r="T160" s="21">
        <f>IF(OR(R160="",N(S160)=0),"",ROUND(R160/S160,2))</f>
      </c>
      <c r="U160" s="19">
        <f>IF(R160="","",IF(R160&gt;0,"Win",IF(R160&lt;0,"Loss","Even")))</f>
      </c>
      <c r="V160" s="20">
        <f>IF(R160="","",SUM($R$5:R160))</f>
      </c>
      <c r="W160" s="20">
        <f>IF(V160="","",MAX(0,MAX($V$5:V160)))</f>
      </c>
      <c r="X160" s="20">
        <f>IF(V160="","",V160-W160)</f>
      </c>
      <c r="Y160" s="19">
        <f>IF(A160="","",IF(COUNTIF($A$5:A160,A160)=1,MAX($Y$4:Y159)+1,""))</f>
      </c>
      <c r="Z160" s="19">
        <f>IF(A160="","",TEXT(A160,"ddd"))</f>
      </c>
    </row>
    <row r="161" spans="1:26" x14ac:dyDescent="0.25">
      <c r="A161" s="15"/>
      <c r="B161" s="16"/>
      <c r="G161" s="17"/>
      <c r="H161" s="17"/>
      <c r="I161" s="17"/>
      <c r="J161" s="17"/>
      <c r="K161" s="18"/>
      <c r="Q161" s="19">
        <f>IF(D161="","",IFERROR(VLOOKUP(D161,Lists!$G$5:$I$40,3,FALSE),""))</f>
      </c>
      <c r="R161" s="20">
        <f>IF(OR(G161="",H161="",Q161=""),"",IF(E161="Short",G161-H161,H161-G161)*F161*Q161-N(K161))</f>
      </c>
      <c r="S161" s="20">
        <f>IF(OR(G161="",I161="",Q161=""),"",ABS(G161-I161)*F161*Q161)</f>
      </c>
      <c r="T161" s="21">
        <f>IF(OR(R161="",N(S161)=0),"",ROUND(R161/S161,2))</f>
      </c>
      <c r="U161" s="19">
        <f>IF(R161="","",IF(R161&gt;0,"Win",IF(R161&lt;0,"Loss","Even")))</f>
      </c>
      <c r="V161" s="20">
        <f>IF(R161="","",SUM($R$5:R161))</f>
      </c>
      <c r="W161" s="20">
        <f>IF(V161="","",MAX(0,MAX($V$5:V161)))</f>
      </c>
      <c r="X161" s="20">
        <f>IF(V161="","",V161-W161)</f>
      </c>
      <c r="Y161" s="19">
        <f>IF(A161="","",IF(COUNTIF($A$5:A161,A161)=1,MAX($Y$4:Y160)+1,""))</f>
      </c>
      <c r="Z161" s="19">
        <f>IF(A161="","",TEXT(A161,"ddd"))</f>
      </c>
    </row>
    <row r="162" spans="1:26" x14ac:dyDescent="0.25">
      <c r="A162" s="15"/>
      <c r="B162" s="16"/>
      <c r="G162" s="17"/>
      <c r="H162" s="17"/>
      <c r="I162" s="17"/>
      <c r="J162" s="17"/>
      <c r="K162" s="18"/>
      <c r="Q162" s="19">
        <f>IF(D162="","",IFERROR(VLOOKUP(D162,Lists!$G$5:$I$40,3,FALSE),""))</f>
      </c>
      <c r="R162" s="20">
        <f>IF(OR(G162="",H162="",Q162=""),"",IF(E162="Short",G162-H162,H162-G162)*F162*Q162-N(K162))</f>
      </c>
      <c r="S162" s="20">
        <f>IF(OR(G162="",I162="",Q162=""),"",ABS(G162-I162)*F162*Q162)</f>
      </c>
      <c r="T162" s="21">
        <f>IF(OR(R162="",N(S162)=0),"",ROUND(R162/S162,2))</f>
      </c>
      <c r="U162" s="19">
        <f>IF(R162="","",IF(R162&gt;0,"Win",IF(R162&lt;0,"Loss","Even")))</f>
      </c>
      <c r="V162" s="20">
        <f>IF(R162="","",SUM($R$5:R162))</f>
      </c>
      <c r="W162" s="20">
        <f>IF(V162="","",MAX(0,MAX($V$5:V162)))</f>
      </c>
      <c r="X162" s="20">
        <f>IF(V162="","",V162-W162)</f>
      </c>
      <c r="Y162" s="19">
        <f>IF(A162="","",IF(COUNTIF($A$5:A162,A162)=1,MAX($Y$4:Y161)+1,""))</f>
      </c>
      <c r="Z162" s="19">
        <f>IF(A162="","",TEXT(A162,"ddd"))</f>
      </c>
    </row>
    <row r="163" spans="1:26" x14ac:dyDescent="0.25">
      <c r="A163" s="15"/>
      <c r="B163" s="16"/>
      <c r="G163" s="17"/>
      <c r="H163" s="17"/>
      <c r="I163" s="17"/>
      <c r="J163" s="17"/>
      <c r="K163" s="18"/>
      <c r="Q163" s="19">
        <f>IF(D163="","",IFERROR(VLOOKUP(D163,Lists!$G$5:$I$40,3,FALSE),""))</f>
      </c>
      <c r="R163" s="20">
        <f>IF(OR(G163="",H163="",Q163=""),"",IF(E163="Short",G163-H163,H163-G163)*F163*Q163-N(K163))</f>
      </c>
      <c r="S163" s="20">
        <f>IF(OR(G163="",I163="",Q163=""),"",ABS(G163-I163)*F163*Q163)</f>
      </c>
      <c r="T163" s="21">
        <f>IF(OR(R163="",N(S163)=0),"",ROUND(R163/S163,2))</f>
      </c>
      <c r="U163" s="19">
        <f>IF(R163="","",IF(R163&gt;0,"Win",IF(R163&lt;0,"Loss","Even")))</f>
      </c>
      <c r="V163" s="20">
        <f>IF(R163="","",SUM($R$5:R163))</f>
      </c>
      <c r="W163" s="20">
        <f>IF(V163="","",MAX(0,MAX($V$5:V163)))</f>
      </c>
      <c r="X163" s="20">
        <f>IF(V163="","",V163-W163)</f>
      </c>
      <c r="Y163" s="19">
        <f>IF(A163="","",IF(COUNTIF($A$5:A163,A163)=1,MAX($Y$4:Y162)+1,""))</f>
      </c>
      <c r="Z163" s="19">
        <f>IF(A163="","",TEXT(A163,"ddd"))</f>
      </c>
    </row>
    <row r="164" spans="1:26" x14ac:dyDescent="0.25">
      <c r="A164" s="15"/>
      <c r="B164" s="16"/>
      <c r="G164" s="17"/>
      <c r="H164" s="17"/>
      <c r="I164" s="17"/>
      <c r="J164" s="17"/>
      <c r="K164" s="18"/>
      <c r="Q164" s="19">
        <f>IF(D164="","",IFERROR(VLOOKUP(D164,Lists!$G$5:$I$40,3,FALSE),""))</f>
      </c>
      <c r="R164" s="20">
        <f>IF(OR(G164="",H164="",Q164=""),"",IF(E164="Short",G164-H164,H164-G164)*F164*Q164-N(K164))</f>
      </c>
      <c r="S164" s="20">
        <f>IF(OR(G164="",I164="",Q164=""),"",ABS(G164-I164)*F164*Q164)</f>
      </c>
      <c r="T164" s="21">
        <f>IF(OR(R164="",N(S164)=0),"",ROUND(R164/S164,2))</f>
      </c>
      <c r="U164" s="19">
        <f>IF(R164="","",IF(R164&gt;0,"Win",IF(R164&lt;0,"Loss","Even")))</f>
      </c>
      <c r="V164" s="20">
        <f>IF(R164="","",SUM($R$5:R164))</f>
      </c>
      <c r="W164" s="20">
        <f>IF(V164="","",MAX(0,MAX($V$5:V164)))</f>
      </c>
      <c r="X164" s="20">
        <f>IF(V164="","",V164-W164)</f>
      </c>
      <c r="Y164" s="19">
        <f>IF(A164="","",IF(COUNTIF($A$5:A164,A164)=1,MAX($Y$4:Y163)+1,""))</f>
      </c>
      <c r="Z164" s="19">
        <f>IF(A164="","",TEXT(A164,"ddd"))</f>
      </c>
    </row>
    <row r="165" spans="1:26" x14ac:dyDescent="0.25">
      <c r="A165" s="15"/>
      <c r="B165" s="16"/>
      <c r="G165" s="17"/>
      <c r="H165" s="17"/>
      <c r="I165" s="17"/>
      <c r="J165" s="17"/>
      <c r="K165" s="18"/>
      <c r="Q165" s="19">
        <f>IF(D165="","",IFERROR(VLOOKUP(D165,Lists!$G$5:$I$40,3,FALSE),""))</f>
      </c>
      <c r="R165" s="20">
        <f>IF(OR(G165="",H165="",Q165=""),"",IF(E165="Short",G165-H165,H165-G165)*F165*Q165-N(K165))</f>
      </c>
      <c r="S165" s="20">
        <f>IF(OR(G165="",I165="",Q165=""),"",ABS(G165-I165)*F165*Q165)</f>
      </c>
      <c r="T165" s="21">
        <f>IF(OR(R165="",N(S165)=0),"",ROUND(R165/S165,2))</f>
      </c>
      <c r="U165" s="19">
        <f>IF(R165="","",IF(R165&gt;0,"Win",IF(R165&lt;0,"Loss","Even")))</f>
      </c>
      <c r="V165" s="20">
        <f>IF(R165="","",SUM($R$5:R165))</f>
      </c>
      <c r="W165" s="20">
        <f>IF(V165="","",MAX(0,MAX($V$5:V165)))</f>
      </c>
      <c r="X165" s="20">
        <f>IF(V165="","",V165-W165)</f>
      </c>
      <c r="Y165" s="19">
        <f>IF(A165="","",IF(COUNTIF($A$5:A165,A165)=1,MAX($Y$4:Y164)+1,""))</f>
      </c>
      <c r="Z165" s="19">
        <f>IF(A165="","",TEXT(A165,"ddd"))</f>
      </c>
    </row>
    <row r="166" spans="1:26" x14ac:dyDescent="0.25">
      <c r="A166" s="15"/>
      <c r="B166" s="16"/>
      <c r="G166" s="17"/>
      <c r="H166" s="17"/>
      <c r="I166" s="17"/>
      <c r="J166" s="17"/>
      <c r="K166" s="18"/>
      <c r="Q166" s="19">
        <f>IF(D166="","",IFERROR(VLOOKUP(D166,Lists!$G$5:$I$40,3,FALSE),""))</f>
      </c>
      <c r="R166" s="20">
        <f>IF(OR(G166="",H166="",Q166=""),"",IF(E166="Short",G166-H166,H166-G166)*F166*Q166-N(K166))</f>
      </c>
      <c r="S166" s="20">
        <f>IF(OR(G166="",I166="",Q166=""),"",ABS(G166-I166)*F166*Q166)</f>
      </c>
      <c r="T166" s="21">
        <f>IF(OR(R166="",N(S166)=0),"",ROUND(R166/S166,2))</f>
      </c>
      <c r="U166" s="19">
        <f>IF(R166="","",IF(R166&gt;0,"Win",IF(R166&lt;0,"Loss","Even")))</f>
      </c>
      <c r="V166" s="20">
        <f>IF(R166="","",SUM($R$5:R166))</f>
      </c>
      <c r="W166" s="20">
        <f>IF(V166="","",MAX(0,MAX($V$5:V166)))</f>
      </c>
      <c r="X166" s="20">
        <f>IF(V166="","",V166-W166)</f>
      </c>
      <c r="Y166" s="19">
        <f>IF(A166="","",IF(COUNTIF($A$5:A166,A166)=1,MAX($Y$4:Y165)+1,""))</f>
      </c>
      <c r="Z166" s="19">
        <f>IF(A166="","",TEXT(A166,"ddd"))</f>
      </c>
    </row>
    <row r="167" spans="1:26" x14ac:dyDescent="0.25">
      <c r="A167" s="15"/>
      <c r="B167" s="16"/>
      <c r="G167" s="17"/>
      <c r="H167" s="17"/>
      <c r="I167" s="17"/>
      <c r="J167" s="17"/>
      <c r="K167" s="18"/>
      <c r="Q167" s="19">
        <f>IF(D167="","",IFERROR(VLOOKUP(D167,Lists!$G$5:$I$40,3,FALSE),""))</f>
      </c>
      <c r="R167" s="20">
        <f>IF(OR(G167="",H167="",Q167=""),"",IF(E167="Short",G167-H167,H167-G167)*F167*Q167-N(K167))</f>
      </c>
      <c r="S167" s="20">
        <f>IF(OR(G167="",I167="",Q167=""),"",ABS(G167-I167)*F167*Q167)</f>
      </c>
      <c r="T167" s="21">
        <f>IF(OR(R167="",N(S167)=0),"",ROUND(R167/S167,2))</f>
      </c>
      <c r="U167" s="19">
        <f>IF(R167="","",IF(R167&gt;0,"Win",IF(R167&lt;0,"Loss","Even")))</f>
      </c>
      <c r="V167" s="20">
        <f>IF(R167="","",SUM($R$5:R167))</f>
      </c>
      <c r="W167" s="20">
        <f>IF(V167="","",MAX(0,MAX($V$5:V167)))</f>
      </c>
      <c r="X167" s="20">
        <f>IF(V167="","",V167-W167)</f>
      </c>
      <c r="Y167" s="19">
        <f>IF(A167="","",IF(COUNTIF($A$5:A167,A167)=1,MAX($Y$4:Y166)+1,""))</f>
      </c>
      <c r="Z167" s="19">
        <f>IF(A167="","",TEXT(A167,"ddd"))</f>
      </c>
    </row>
    <row r="168" spans="1:26" x14ac:dyDescent="0.25">
      <c r="A168" s="15"/>
      <c r="B168" s="16"/>
      <c r="G168" s="17"/>
      <c r="H168" s="17"/>
      <c r="I168" s="17"/>
      <c r="J168" s="17"/>
      <c r="K168" s="18"/>
      <c r="Q168" s="19">
        <f>IF(D168="","",IFERROR(VLOOKUP(D168,Lists!$G$5:$I$40,3,FALSE),""))</f>
      </c>
      <c r="R168" s="20">
        <f>IF(OR(G168="",H168="",Q168=""),"",IF(E168="Short",G168-H168,H168-G168)*F168*Q168-N(K168))</f>
      </c>
      <c r="S168" s="20">
        <f>IF(OR(G168="",I168="",Q168=""),"",ABS(G168-I168)*F168*Q168)</f>
      </c>
      <c r="T168" s="21">
        <f>IF(OR(R168="",N(S168)=0),"",ROUND(R168/S168,2))</f>
      </c>
      <c r="U168" s="19">
        <f>IF(R168="","",IF(R168&gt;0,"Win",IF(R168&lt;0,"Loss","Even")))</f>
      </c>
      <c r="V168" s="20">
        <f>IF(R168="","",SUM($R$5:R168))</f>
      </c>
      <c r="W168" s="20">
        <f>IF(V168="","",MAX(0,MAX($V$5:V168)))</f>
      </c>
      <c r="X168" s="20">
        <f>IF(V168="","",V168-W168)</f>
      </c>
      <c r="Y168" s="19">
        <f>IF(A168="","",IF(COUNTIF($A$5:A168,A168)=1,MAX($Y$4:Y167)+1,""))</f>
      </c>
      <c r="Z168" s="19">
        <f>IF(A168="","",TEXT(A168,"ddd"))</f>
      </c>
    </row>
    <row r="169" spans="1:26" x14ac:dyDescent="0.25">
      <c r="A169" s="15"/>
      <c r="B169" s="16"/>
      <c r="G169" s="17"/>
      <c r="H169" s="17"/>
      <c r="I169" s="17"/>
      <c r="J169" s="17"/>
      <c r="K169" s="18"/>
      <c r="Q169" s="19">
        <f>IF(D169="","",IFERROR(VLOOKUP(D169,Lists!$G$5:$I$40,3,FALSE),""))</f>
      </c>
      <c r="R169" s="20">
        <f>IF(OR(G169="",H169="",Q169=""),"",IF(E169="Short",G169-H169,H169-G169)*F169*Q169-N(K169))</f>
      </c>
      <c r="S169" s="20">
        <f>IF(OR(G169="",I169="",Q169=""),"",ABS(G169-I169)*F169*Q169)</f>
      </c>
      <c r="T169" s="21">
        <f>IF(OR(R169="",N(S169)=0),"",ROUND(R169/S169,2))</f>
      </c>
      <c r="U169" s="19">
        <f>IF(R169="","",IF(R169&gt;0,"Win",IF(R169&lt;0,"Loss","Even")))</f>
      </c>
      <c r="V169" s="20">
        <f>IF(R169="","",SUM($R$5:R169))</f>
      </c>
      <c r="W169" s="20">
        <f>IF(V169="","",MAX(0,MAX($V$5:V169)))</f>
      </c>
      <c r="X169" s="20">
        <f>IF(V169="","",V169-W169)</f>
      </c>
      <c r="Y169" s="19">
        <f>IF(A169="","",IF(COUNTIF($A$5:A169,A169)=1,MAX($Y$4:Y168)+1,""))</f>
      </c>
      <c r="Z169" s="19">
        <f>IF(A169="","",TEXT(A169,"ddd"))</f>
      </c>
    </row>
    <row r="170" spans="1:26" x14ac:dyDescent="0.25">
      <c r="A170" s="15"/>
      <c r="B170" s="16"/>
      <c r="G170" s="17"/>
      <c r="H170" s="17"/>
      <c r="I170" s="17"/>
      <c r="J170" s="17"/>
      <c r="K170" s="18"/>
      <c r="Q170" s="19">
        <f>IF(D170="","",IFERROR(VLOOKUP(D170,Lists!$G$5:$I$40,3,FALSE),""))</f>
      </c>
      <c r="R170" s="20">
        <f>IF(OR(G170="",H170="",Q170=""),"",IF(E170="Short",G170-H170,H170-G170)*F170*Q170-N(K170))</f>
      </c>
      <c r="S170" s="20">
        <f>IF(OR(G170="",I170="",Q170=""),"",ABS(G170-I170)*F170*Q170)</f>
      </c>
      <c r="T170" s="21">
        <f>IF(OR(R170="",N(S170)=0),"",ROUND(R170/S170,2))</f>
      </c>
      <c r="U170" s="19">
        <f>IF(R170="","",IF(R170&gt;0,"Win",IF(R170&lt;0,"Loss","Even")))</f>
      </c>
      <c r="V170" s="20">
        <f>IF(R170="","",SUM($R$5:R170))</f>
      </c>
      <c r="W170" s="20">
        <f>IF(V170="","",MAX(0,MAX($V$5:V170)))</f>
      </c>
      <c r="X170" s="20">
        <f>IF(V170="","",V170-W170)</f>
      </c>
      <c r="Y170" s="19">
        <f>IF(A170="","",IF(COUNTIF($A$5:A170,A170)=1,MAX($Y$4:Y169)+1,""))</f>
      </c>
      <c r="Z170" s="19">
        <f>IF(A170="","",TEXT(A170,"ddd"))</f>
      </c>
    </row>
    <row r="171" spans="1:26" x14ac:dyDescent="0.25">
      <c r="A171" s="15"/>
      <c r="B171" s="16"/>
      <c r="G171" s="17"/>
      <c r="H171" s="17"/>
      <c r="I171" s="17"/>
      <c r="J171" s="17"/>
      <c r="K171" s="18"/>
      <c r="Q171" s="19">
        <f>IF(D171="","",IFERROR(VLOOKUP(D171,Lists!$G$5:$I$40,3,FALSE),""))</f>
      </c>
      <c r="R171" s="20">
        <f>IF(OR(G171="",H171="",Q171=""),"",IF(E171="Short",G171-H171,H171-G171)*F171*Q171-N(K171))</f>
      </c>
      <c r="S171" s="20">
        <f>IF(OR(G171="",I171="",Q171=""),"",ABS(G171-I171)*F171*Q171)</f>
      </c>
      <c r="T171" s="21">
        <f>IF(OR(R171="",N(S171)=0),"",ROUND(R171/S171,2))</f>
      </c>
      <c r="U171" s="19">
        <f>IF(R171="","",IF(R171&gt;0,"Win",IF(R171&lt;0,"Loss","Even")))</f>
      </c>
      <c r="V171" s="20">
        <f>IF(R171="","",SUM($R$5:R171))</f>
      </c>
      <c r="W171" s="20">
        <f>IF(V171="","",MAX(0,MAX($V$5:V171)))</f>
      </c>
      <c r="X171" s="20">
        <f>IF(V171="","",V171-W171)</f>
      </c>
      <c r="Y171" s="19">
        <f>IF(A171="","",IF(COUNTIF($A$5:A171,A171)=1,MAX($Y$4:Y170)+1,""))</f>
      </c>
      <c r="Z171" s="19">
        <f>IF(A171="","",TEXT(A171,"ddd"))</f>
      </c>
    </row>
    <row r="172" spans="1:26" x14ac:dyDescent="0.25">
      <c r="A172" s="15"/>
      <c r="B172" s="16"/>
      <c r="G172" s="17"/>
      <c r="H172" s="17"/>
      <c r="I172" s="17"/>
      <c r="J172" s="17"/>
      <c r="K172" s="18"/>
      <c r="Q172" s="19">
        <f>IF(D172="","",IFERROR(VLOOKUP(D172,Lists!$G$5:$I$40,3,FALSE),""))</f>
      </c>
      <c r="R172" s="20">
        <f>IF(OR(G172="",H172="",Q172=""),"",IF(E172="Short",G172-H172,H172-G172)*F172*Q172-N(K172))</f>
      </c>
      <c r="S172" s="20">
        <f>IF(OR(G172="",I172="",Q172=""),"",ABS(G172-I172)*F172*Q172)</f>
      </c>
      <c r="T172" s="21">
        <f>IF(OR(R172="",N(S172)=0),"",ROUND(R172/S172,2))</f>
      </c>
      <c r="U172" s="19">
        <f>IF(R172="","",IF(R172&gt;0,"Win",IF(R172&lt;0,"Loss","Even")))</f>
      </c>
      <c r="V172" s="20">
        <f>IF(R172="","",SUM($R$5:R172))</f>
      </c>
      <c r="W172" s="20">
        <f>IF(V172="","",MAX(0,MAX($V$5:V172)))</f>
      </c>
      <c r="X172" s="20">
        <f>IF(V172="","",V172-W172)</f>
      </c>
      <c r="Y172" s="19">
        <f>IF(A172="","",IF(COUNTIF($A$5:A172,A172)=1,MAX($Y$4:Y171)+1,""))</f>
      </c>
      <c r="Z172" s="19">
        <f>IF(A172="","",TEXT(A172,"ddd"))</f>
      </c>
    </row>
    <row r="173" spans="1:26" x14ac:dyDescent="0.25">
      <c r="A173" s="15"/>
      <c r="B173" s="16"/>
      <c r="G173" s="17"/>
      <c r="H173" s="17"/>
      <c r="I173" s="17"/>
      <c r="J173" s="17"/>
      <c r="K173" s="18"/>
      <c r="Q173" s="19">
        <f>IF(D173="","",IFERROR(VLOOKUP(D173,Lists!$G$5:$I$40,3,FALSE),""))</f>
      </c>
      <c r="R173" s="20">
        <f>IF(OR(G173="",H173="",Q173=""),"",IF(E173="Short",G173-H173,H173-G173)*F173*Q173-N(K173))</f>
      </c>
      <c r="S173" s="20">
        <f>IF(OR(G173="",I173="",Q173=""),"",ABS(G173-I173)*F173*Q173)</f>
      </c>
      <c r="T173" s="21">
        <f>IF(OR(R173="",N(S173)=0),"",ROUND(R173/S173,2))</f>
      </c>
      <c r="U173" s="19">
        <f>IF(R173="","",IF(R173&gt;0,"Win",IF(R173&lt;0,"Loss","Even")))</f>
      </c>
      <c r="V173" s="20">
        <f>IF(R173="","",SUM($R$5:R173))</f>
      </c>
      <c r="W173" s="20">
        <f>IF(V173="","",MAX(0,MAX($V$5:V173)))</f>
      </c>
      <c r="X173" s="20">
        <f>IF(V173="","",V173-W173)</f>
      </c>
      <c r="Y173" s="19">
        <f>IF(A173="","",IF(COUNTIF($A$5:A173,A173)=1,MAX($Y$4:Y172)+1,""))</f>
      </c>
      <c r="Z173" s="19">
        <f>IF(A173="","",TEXT(A173,"ddd"))</f>
      </c>
    </row>
    <row r="174" spans="1:26" x14ac:dyDescent="0.25">
      <c r="A174" s="15"/>
      <c r="B174" s="16"/>
      <c r="G174" s="17"/>
      <c r="H174" s="17"/>
      <c r="I174" s="17"/>
      <c r="J174" s="17"/>
      <c r="K174" s="18"/>
      <c r="Q174" s="19">
        <f>IF(D174="","",IFERROR(VLOOKUP(D174,Lists!$G$5:$I$40,3,FALSE),""))</f>
      </c>
      <c r="R174" s="20">
        <f>IF(OR(G174="",H174="",Q174=""),"",IF(E174="Short",G174-H174,H174-G174)*F174*Q174-N(K174))</f>
      </c>
      <c r="S174" s="20">
        <f>IF(OR(G174="",I174="",Q174=""),"",ABS(G174-I174)*F174*Q174)</f>
      </c>
      <c r="T174" s="21">
        <f>IF(OR(R174="",N(S174)=0),"",ROUND(R174/S174,2))</f>
      </c>
      <c r="U174" s="19">
        <f>IF(R174="","",IF(R174&gt;0,"Win",IF(R174&lt;0,"Loss","Even")))</f>
      </c>
      <c r="V174" s="20">
        <f>IF(R174="","",SUM($R$5:R174))</f>
      </c>
      <c r="W174" s="20">
        <f>IF(V174="","",MAX(0,MAX($V$5:V174)))</f>
      </c>
      <c r="X174" s="20">
        <f>IF(V174="","",V174-W174)</f>
      </c>
      <c r="Y174" s="19">
        <f>IF(A174="","",IF(COUNTIF($A$5:A174,A174)=1,MAX($Y$4:Y173)+1,""))</f>
      </c>
      <c r="Z174" s="19">
        <f>IF(A174="","",TEXT(A174,"ddd"))</f>
      </c>
    </row>
    <row r="175" spans="1:26" x14ac:dyDescent="0.25">
      <c r="A175" s="15"/>
      <c r="B175" s="16"/>
      <c r="G175" s="17"/>
      <c r="H175" s="17"/>
      <c r="I175" s="17"/>
      <c r="J175" s="17"/>
      <c r="K175" s="18"/>
      <c r="Q175" s="19">
        <f>IF(D175="","",IFERROR(VLOOKUP(D175,Lists!$G$5:$I$40,3,FALSE),""))</f>
      </c>
      <c r="R175" s="20">
        <f>IF(OR(G175="",H175="",Q175=""),"",IF(E175="Short",G175-H175,H175-G175)*F175*Q175-N(K175))</f>
      </c>
      <c r="S175" s="20">
        <f>IF(OR(G175="",I175="",Q175=""),"",ABS(G175-I175)*F175*Q175)</f>
      </c>
      <c r="T175" s="21">
        <f>IF(OR(R175="",N(S175)=0),"",ROUND(R175/S175,2))</f>
      </c>
      <c r="U175" s="19">
        <f>IF(R175="","",IF(R175&gt;0,"Win",IF(R175&lt;0,"Loss","Even")))</f>
      </c>
      <c r="V175" s="20">
        <f>IF(R175="","",SUM($R$5:R175))</f>
      </c>
      <c r="W175" s="20">
        <f>IF(V175="","",MAX(0,MAX($V$5:V175)))</f>
      </c>
      <c r="X175" s="20">
        <f>IF(V175="","",V175-W175)</f>
      </c>
      <c r="Y175" s="19">
        <f>IF(A175="","",IF(COUNTIF($A$5:A175,A175)=1,MAX($Y$4:Y174)+1,""))</f>
      </c>
      <c r="Z175" s="19">
        <f>IF(A175="","",TEXT(A175,"ddd"))</f>
      </c>
    </row>
    <row r="176" spans="1:26" x14ac:dyDescent="0.25">
      <c r="A176" s="15"/>
      <c r="B176" s="16"/>
      <c r="G176" s="17"/>
      <c r="H176" s="17"/>
      <c r="I176" s="17"/>
      <c r="J176" s="17"/>
      <c r="K176" s="18"/>
      <c r="Q176" s="19">
        <f>IF(D176="","",IFERROR(VLOOKUP(D176,Lists!$G$5:$I$40,3,FALSE),""))</f>
      </c>
      <c r="R176" s="20">
        <f>IF(OR(G176="",H176="",Q176=""),"",IF(E176="Short",G176-H176,H176-G176)*F176*Q176-N(K176))</f>
      </c>
      <c r="S176" s="20">
        <f>IF(OR(G176="",I176="",Q176=""),"",ABS(G176-I176)*F176*Q176)</f>
      </c>
      <c r="T176" s="21">
        <f>IF(OR(R176="",N(S176)=0),"",ROUND(R176/S176,2))</f>
      </c>
      <c r="U176" s="19">
        <f>IF(R176="","",IF(R176&gt;0,"Win",IF(R176&lt;0,"Loss","Even")))</f>
      </c>
      <c r="V176" s="20">
        <f>IF(R176="","",SUM($R$5:R176))</f>
      </c>
      <c r="W176" s="20">
        <f>IF(V176="","",MAX(0,MAX($V$5:V176)))</f>
      </c>
      <c r="X176" s="20">
        <f>IF(V176="","",V176-W176)</f>
      </c>
      <c r="Y176" s="19">
        <f>IF(A176="","",IF(COUNTIF($A$5:A176,A176)=1,MAX($Y$4:Y175)+1,""))</f>
      </c>
      <c r="Z176" s="19">
        <f>IF(A176="","",TEXT(A176,"ddd"))</f>
      </c>
    </row>
    <row r="177" spans="1:26" x14ac:dyDescent="0.25">
      <c r="A177" s="15"/>
      <c r="B177" s="16"/>
      <c r="G177" s="17"/>
      <c r="H177" s="17"/>
      <c r="I177" s="17"/>
      <c r="J177" s="17"/>
      <c r="K177" s="18"/>
      <c r="Q177" s="19">
        <f>IF(D177="","",IFERROR(VLOOKUP(D177,Lists!$G$5:$I$40,3,FALSE),""))</f>
      </c>
      <c r="R177" s="20">
        <f>IF(OR(G177="",H177="",Q177=""),"",IF(E177="Short",G177-H177,H177-G177)*F177*Q177-N(K177))</f>
      </c>
      <c r="S177" s="20">
        <f>IF(OR(G177="",I177="",Q177=""),"",ABS(G177-I177)*F177*Q177)</f>
      </c>
      <c r="T177" s="21">
        <f>IF(OR(R177="",N(S177)=0),"",ROUND(R177/S177,2))</f>
      </c>
      <c r="U177" s="19">
        <f>IF(R177="","",IF(R177&gt;0,"Win",IF(R177&lt;0,"Loss","Even")))</f>
      </c>
      <c r="V177" s="20">
        <f>IF(R177="","",SUM($R$5:R177))</f>
      </c>
      <c r="W177" s="20">
        <f>IF(V177="","",MAX(0,MAX($V$5:V177)))</f>
      </c>
      <c r="X177" s="20">
        <f>IF(V177="","",V177-W177)</f>
      </c>
      <c r="Y177" s="19">
        <f>IF(A177="","",IF(COUNTIF($A$5:A177,A177)=1,MAX($Y$4:Y176)+1,""))</f>
      </c>
      <c r="Z177" s="19">
        <f>IF(A177="","",TEXT(A177,"ddd"))</f>
      </c>
    </row>
    <row r="178" spans="1:26" x14ac:dyDescent="0.25">
      <c r="A178" s="15"/>
      <c r="B178" s="16"/>
      <c r="G178" s="17"/>
      <c r="H178" s="17"/>
      <c r="I178" s="17"/>
      <c r="J178" s="17"/>
      <c r="K178" s="18"/>
      <c r="Q178" s="19">
        <f>IF(D178="","",IFERROR(VLOOKUP(D178,Lists!$G$5:$I$40,3,FALSE),""))</f>
      </c>
      <c r="R178" s="20">
        <f>IF(OR(G178="",H178="",Q178=""),"",IF(E178="Short",G178-H178,H178-G178)*F178*Q178-N(K178))</f>
      </c>
      <c r="S178" s="20">
        <f>IF(OR(G178="",I178="",Q178=""),"",ABS(G178-I178)*F178*Q178)</f>
      </c>
      <c r="T178" s="21">
        <f>IF(OR(R178="",N(S178)=0),"",ROUND(R178/S178,2))</f>
      </c>
      <c r="U178" s="19">
        <f>IF(R178="","",IF(R178&gt;0,"Win",IF(R178&lt;0,"Loss","Even")))</f>
      </c>
      <c r="V178" s="20">
        <f>IF(R178="","",SUM($R$5:R178))</f>
      </c>
      <c r="W178" s="20">
        <f>IF(V178="","",MAX(0,MAX($V$5:V178)))</f>
      </c>
      <c r="X178" s="20">
        <f>IF(V178="","",V178-W178)</f>
      </c>
      <c r="Y178" s="19">
        <f>IF(A178="","",IF(COUNTIF($A$5:A178,A178)=1,MAX($Y$4:Y177)+1,""))</f>
      </c>
      <c r="Z178" s="19">
        <f>IF(A178="","",TEXT(A178,"ddd"))</f>
      </c>
    </row>
    <row r="179" spans="1:26" x14ac:dyDescent="0.25">
      <c r="A179" s="15"/>
      <c r="B179" s="16"/>
      <c r="G179" s="17"/>
      <c r="H179" s="17"/>
      <c r="I179" s="17"/>
      <c r="J179" s="17"/>
      <c r="K179" s="18"/>
      <c r="Q179" s="19">
        <f>IF(D179="","",IFERROR(VLOOKUP(D179,Lists!$G$5:$I$40,3,FALSE),""))</f>
      </c>
      <c r="R179" s="20">
        <f>IF(OR(G179="",H179="",Q179=""),"",IF(E179="Short",G179-H179,H179-G179)*F179*Q179-N(K179))</f>
      </c>
      <c r="S179" s="20">
        <f>IF(OR(G179="",I179="",Q179=""),"",ABS(G179-I179)*F179*Q179)</f>
      </c>
      <c r="T179" s="21">
        <f>IF(OR(R179="",N(S179)=0),"",ROUND(R179/S179,2))</f>
      </c>
      <c r="U179" s="19">
        <f>IF(R179="","",IF(R179&gt;0,"Win",IF(R179&lt;0,"Loss","Even")))</f>
      </c>
      <c r="V179" s="20">
        <f>IF(R179="","",SUM($R$5:R179))</f>
      </c>
      <c r="W179" s="20">
        <f>IF(V179="","",MAX(0,MAX($V$5:V179)))</f>
      </c>
      <c r="X179" s="20">
        <f>IF(V179="","",V179-W179)</f>
      </c>
      <c r="Y179" s="19">
        <f>IF(A179="","",IF(COUNTIF($A$5:A179,A179)=1,MAX($Y$4:Y178)+1,""))</f>
      </c>
      <c r="Z179" s="19">
        <f>IF(A179="","",TEXT(A179,"ddd"))</f>
      </c>
    </row>
    <row r="180" spans="1:26" x14ac:dyDescent="0.25">
      <c r="A180" s="15"/>
      <c r="B180" s="16"/>
      <c r="G180" s="17"/>
      <c r="H180" s="17"/>
      <c r="I180" s="17"/>
      <c r="J180" s="17"/>
      <c r="K180" s="18"/>
      <c r="Q180" s="19">
        <f>IF(D180="","",IFERROR(VLOOKUP(D180,Lists!$G$5:$I$40,3,FALSE),""))</f>
      </c>
      <c r="R180" s="20">
        <f>IF(OR(G180="",H180="",Q180=""),"",IF(E180="Short",G180-H180,H180-G180)*F180*Q180-N(K180))</f>
      </c>
      <c r="S180" s="20">
        <f>IF(OR(G180="",I180="",Q180=""),"",ABS(G180-I180)*F180*Q180)</f>
      </c>
      <c r="T180" s="21">
        <f>IF(OR(R180="",N(S180)=0),"",ROUND(R180/S180,2))</f>
      </c>
      <c r="U180" s="19">
        <f>IF(R180="","",IF(R180&gt;0,"Win",IF(R180&lt;0,"Loss","Even")))</f>
      </c>
      <c r="V180" s="20">
        <f>IF(R180="","",SUM($R$5:R180))</f>
      </c>
      <c r="W180" s="20">
        <f>IF(V180="","",MAX(0,MAX($V$5:V180)))</f>
      </c>
      <c r="X180" s="20">
        <f>IF(V180="","",V180-W180)</f>
      </c>
      <c r="Y180" s="19">
        <f>IF(A180="","",IF(COUNTIF($A$5:A180,A180)=1,MAX($Y$4:Y179)+1,""))</f>
      </c>
      <c r="Z180" s="19">
        <f>IF(A180="","",TEXT(A180,"ddd"))</f>
      </c>
    </row>
    <row r="181" spans="1:26" x14ac:dyDescent="0.25">
      <c r="A181" s="15"/>
      <c r="B181" s="16"/>
      <c r="G181" s="17"/>
      <c r="H181" s="17"/>
      <c r="I181" s="17"/>
      <c r="J181" s="17"/>
      <c r="K181" s="18"/>
      <c r="Q181" s="19">
        <f>IF(D181="","",IFERROR(VLOOKUP(D181,Lists!$G$5:$I$40,3,FALSE),""))</f>
      </c>
      <c r="R181" s="20">
        <f>IF(OR(G181="",H181="",Q181=""),"",IF(E181="Short",G181-H181,H181-G181)*F181*Q181-N(K181))</f>
      </c>
      <c r="S181" s="20">
        <f>IF(OR(G181="",I181="",Q181=""),"",ABS(G181-I181)*F181*Q181)</f>
      </c>
      <c r="T181" s="21">
        <f>IF(OR(R181="",N(S181)=0),"",ROUND(R181/S181,2))</f>
      </c>
      <c r="U181" s="19">
        <f>IF(R181="","",IF(R181&gt;0,"Win",IF(R181&lt;0,"Loss","Even")))</f>
      </c>
      <c r="V181" s="20">
        <f>IF(R181="","",SUM($R$5:R181))</f>
      </c>
      <c r="W181" s="20">
        <f>IF(V181="","",MAX(0,MAX($V$5:V181)))</f>
      </c>
      <c r="X181" s="20">
        <f>IF(V181="","",V181-W181)</f>
      </c>
      <c r="Y181" s="19">
        <f>IF(A181="","",IF(COUNTIF($A$5:A181,A181)=1,MAX($Y$4:Y180)+1,""))</f>
      </c>
      <c r="Z181" s="19">
        <f>IF(A181="","",TEXT(A181,"ddd"))</f>
      </c>
    </row>
    <row r="182" spans="1:26" x14ac:dyDescent="0.25">
      <c r="A182" s="15"/>
      <c r="B182" s="16"/>
      <c r="G182" s="17"/>
      <c r="H182" s="17"/>
      <c r="I182" s="17"/>
      <c r="J182" s="17"/>
      <c r="K182" s="18"/>
      <c r="Q182" s="19">
        <f>IF(D182="","",IFERROR(VLOOKUP(D182,Lists!$G$5:$I$40,3,FALSE),""))</f>
      </c>
      <c r="R182" s="20">
        <f>IF(OR(G182="",H182="",Q182=""),"",IF(E182="Short",G182-H182,H182-G182)*F182*Q182-N(K182))</f>
      </c>
      <c r="S182" s="20">
        <f>IF(OR(G182="",I182="",Q182=""),"",ABS(G182-I182)*F182*Q182)</f>
      </c>
      <c r="T182" s="21">
        <f>IF(OR(R182="",N(S182)=0),"",ROUND(R182/S182,2))</f>
      </c>
      <c r="U182" s="19">
        <f>IF(R182="","",IF(R182&gt;0,"Win",IF(R182&lt;0,"Loss","Even")))</f>
      </c>
      <c r="V182" s="20">
        <f>IF(R182="","",SUM($R$5:R182))</f>
      </c>
      <c r="W182" s="20">
        <f>IF(V182="","",MAX(0,MAX($V$5:V182)))</f>
      </c>
      <c r="X182" s="20">
        <f>IF(V182="","",V182-W182)</f>
      </c>
      <c r="Y182" s="19">
        <f>IF(A182="","",IF(COUNTIF($A$5:A182,A182)=1,MAX($Y$4:Y181)+1,""))</f>
      </c>
      <c r="Z182" s="19">
        <f>IF(A182="","",TEXT(A182,"ddd"))</f>
      </c>
    </row>
    <row r="183" spans="1:26" x14ac:dyDescent="0.25">
      <c r="A183" s="15"/>
      <c r="B183" s="16"/>
      <c r="G183" s="17"/>
      <c r="H183" s="17"/>
      <c r="I183" s="17"/>
      <c r="J183" s="17"/>
      <c r="K183" s="18"/>
      <c r="Q183" s="19">
        <f>IF(D183="","",IFERROR(VLOOKUP(D183,Lists!$G$5:$I$40,3,FALSE),""))</f>
      </c>
      <c r="R183" s="20">
        <f>IF(OR(G183="",H183="",Q183=""),"",IF(E183="Short",G183-H183,H183-G183)*F183*Q183-N(K183))</f>
      </c>
      <c r="S183" s="20">
        <f>IF(OR(G183="",I183="",Q183=""),"",ABS(G183-I183)*F183*Q183)</f>
      </c>
      <c r="T183" s="21">
        <f>IF(OR(R183="",N(S183)=0),"",ROUND(R183/S183,2))</f>
      </c>
      <c r="U183" s="19">
        <f>IF(R183="","",IF(R183&gt;0,"Win",IF(R183&lt;0,"Loss","Even")))</f>
      </c>
      <c r="V183" s="20">
        <f>IF(R183="","",SUM($R$5:R183))</f>
      </c>
      <c r="W183" s="20">
        <f>IF(V183="","",MAX(0,MAX($V$5:V183)))</f>
      </c>
      <c r="X183" s="20">
        <f>IF(V183="","",V183-W183)</f>
      </c>
      <c r="Y183" s="19">
        <f>IF(A183="","",IF(COUNTIF($A$5:A183,A183)=1,MAX($Y$4:Y182)+1,""))</f>
      </c>
      <c r="Z183" s="19">
        <f>IF(A183="","",TEXT(A183,"ddd"))</f>
      </c>
    </row>
    <row r="184" spans="1:26" x14ac:dyDescent="0.25">
      <c r="A184" s="15"/>
      <c r="B184" s="16"/>
      <c r="G184" s="17"/>
      <c r="H184" s="17"/>
      <c r="I184" s="17"/>
      <c r="J184" s="17"/>
      <c r="K184" s="18"/>
      <c r="Q184" s="19">
        <f>IF(D184="","",IFERROR(VLOOKUP(D184,Lists!$G$5:$I$40,3,FALSE),""))</f>
      </c>
      <c r="R184" s="20">
        <f>IF(OR(G184="",H184="",Q184=""),"",IF(E184="Short",G184-H184,H184-G184)*F184*Q184-N(K184))</f>
      </c>
      <c r="S184" s="20">
        <f>IF(OR(G184="",I184="",Q184=""),"",ABS(G184-I184)*F184*Q184)</f>
      </c>
      <c r="T184" s="21">
        <f>IF(OR(R184="",N(S184)=0),"",ROUND(R184/S184,2))</f>
      </c>
      <c r="U184" s="19">
        <f>IF(R184="","",IF(R184&gt;0,"Win",IF(R184&lt;0,"Loss","Even")))</f>
      </c>
      <c r="V184" s="20">
        <f>IF(R184="","",SUM($R$5:R184))</f>
      </c>
      <c r="W184" s="20">
        <f>IF(V184="","",MAX(0,MAX($V$5:V184)))</f>
      </c>
      <c r="X184" s="20">
        <f>IF(V184="","",V184-W184)</f>
      </c>
      <c r="Y184" s="19">
        <f>IF(A184="","",IF(COUNTIF($A$5:A184,A184)=1,MAX($Y$4:Y183)+1,""))</f>
      </c>
      <c r="Z184" s="19">
        <f>IF(A184="","",TEXT(A184,"ddd"))</f>
      </c>
    </row>
    <row r="185" spans="1:26" x14ac:dyDescent="0.25">
      <c r="A185" s="15"/>
      <c r="B185" s="16"/>
      <c r="G185" s="17"/>
      <c r="H185" s="17"/>
      <c r="I185" s="17"/>
      <c r="J185" s="17"/>
      <c r="K185" s="18"/>
      <c r="Q185" s="19">
        <f>IF(D185="","",IFERROR(VLOOKUP(D185,Lists!$G$5:$I$40,3,FALSE),""))</f>
      </c>
      <c r="R185" s="20">
        <f>IF(OR(G185="",H185="",Q185=""),"",IF(E185="Short",G185-H185,H185-G185)*F185*Q185-N(K185))</f>
      </c>
      <c r="S185" s="20">
        <f>IF(OR(G185="",I185="",Q185=""),"",ABS(G185-I185)*F185*Q185)</f>
      </c>
      <c r="T185" s="21">
        <f>IF(OR(R185="",N(S185)=0),"",ROUND(R185/S185,2))</f>
      </c>
      <c r="U185" s="19">
        <f>IF(R185="","",IF(R185&gt;0,"Win",IF(R185&lt;0,"Loss","Even")))</f>
      </c>
      <c r="V185" s="20">
        <f>IF(R185="","",SUM($R$5:R185))</f>
      </c>
      <c r="W185" s="20">
        <f>IF(V185="","",MAX(0,MAX($V$5:V185)))</f>
      </c>
      <c r="X185" s="20">
        <f>IF(V185="","",V185-W185)</f>
      </c>
      <c r="Y185" s="19">
        <f>IF(A185="","",IF(COUNTIF($A$5:A185,A185)=1,MAX($Y$4:Y184)+1,""))</f>
      </c>
      <c r="Z185" s="19">
        <f>IF(A185="","",TEXT(A185,"ddd"))</f>
      </c>
    </row>
    <row r="186" spans="1:26" x14ac:dyDescent="0.25">
      <c r="A186" s="15"/>
      <c r="B186" s="16"/>
      <c r="G186" s="17"/>
      <c r="H186" s="17"/>
      <c r="I186" s="17"/>
      <c r="J186" s="17"/>
      <c r="K186" s="18"/>
      <c r="Q186" s="19">
        <f>IF(D186="","",IFERROR(VLOOKUP(D186,Lists!$G$5:$I$40,3,FALSE),""))</f>
      </c>
      <c r="R186" s="20">
        <f>IF(OR(G186="",H186="",Q186=""),"",IF(E186="Short",G186-H186,H186-G186)*F186*Q186-N(K186))</f>
      </c>
      <c r="S186" s="20">
        <f>IF(OR(G186="",I186="",Q186=""),"",ABS(G186-I186)*F186*Q186)</f>
      </c>
      <c r="T186" s="21">
        <f>IF(OR(R186="",N(S186)=0),"",ROUND(R186/S186,2))</f>
      </c>
      <c r="U186" s="19">
        <f>IF(R186="","",IF(R186&gt;0,"Win",IF(R186&lt;0,"Loss","Even")))</f>
      </c>
      <c r="V186" s="20">
        <f>IF(R186="","",SUM($R$5:R186))</f>
      </c>
      <c r="W186" s="20">
        <f>IF(V186="","",MAX(0,MAX($V$5:V186)))</f>
      </c>
      <c r="X186" s="20">
        <f>IF(V186="","",V186-W186)</f>
      </c>
      <c r="Y186" s="19">
        <f>IF(A186="","",IF(COUNTIF($A$5:A186,A186)=1,MAX($Y$4:Y185)+1,""))</f>
      </c>
      <c r="Z186" s="19">
        <f>IF(A186="","",TEXT(A186,"ddd"))</f>
      </c>
    </row>
    <row r="187" spans="1:26" x14ac:dyDescent="0.25">
      <c r="A187" s="15"/>
      <c r="B187" s="16"/>
      <c r="G187" s="17"/>
      <c r="H187" s="17"/>
      <c r="I187" s="17"/>
      <c r="J187" s="17"/>
      <c r="K187" s="18"/>
      <c r="Q187" s="19">
        <f>IF(D187="","",IFERROR(VLOOKUP(D187,Lists!$G$5:$I$40,3,FALSE),""))</f>
      </c>
      <c r="R187" s="20">
        <f>IF(OR(G187="",H187="",Q187=""),"",IF(E187="Short",G187-H187,H187-G187)*F187*Q187-N(K187))</f>
      </c>
      <c r="S187" s="20">
        <f>IF(OR(G187="",I187="",Q187=""),"",ABS(G187-I187)*F187*Q187)</f>
      </c>
      <c r="T187" s="21">
        <f>IF(OR(R187="",N(S187)=0),"",ROUND(R187/S187,2))</f>
      </c>
      <c r="U187" s="19">
        <f>IF(R187="","",IF(R187&gt;0,"Win",IF(R187&lt;0,"Loss","Even")))</f>
      </c>
      <c r="V187" s="20">
        <f>IF(R187="","",SUM($R$5:R187))</f>
      </c>
      <c r="W187" s="20">
        <f>IF(V187="","",MAX(0,MAX($V$5:V187)))</f>
      </c>
      <c r="X187" s="20">
        <f>IF(V187="","",V187-W187)</f>
      </c>
      <c r="Y187" s="19">
        <f>IF(A187="","",IF(COUNTIF($A$5:A187,A187)=1,MAX($Y$4:Y186)+1,""))</f>
      </c>
      <c r="Z187" s="19">
        <f>IF(A187="","",TEXT(A187,"ddd"))</f>
      </c>
    </row>
    <row r="188" spans="1:26" x14ac:dyDescent="0.25">
      <c r="A188" s="15"/>
      <c r="B188" s="16"/>
      <c r="G188" s="17"/>
      <c r="H188" s="17"/>
      <c r="I188" s="17"/>
      <c r="J188" s="17"/>
      <c r="K188" s="18"/>
      <c r="Q188" s="19">
        <f>IF(D188="","",IFERROR(VLOOKUP(D188,Lists!$G$5:$I$40,3,FALSE),""))</f>
      </c>
      <c r="R188" s="20">
        <f>IF(OR(G188="",H188="",Q188=""),"",IF(E188="Short",G188-H188,H188-G188)*F188*Q188-N(K188))</f>
      </c>
      <c r="S188" s="20">
        <f>IF(OR(G188="",I188="",Q188=""),"",ABS(G188-I188)*F188*Q188)</f>
      </c>
      <c r="T188" s="21">
        <f>IF(OR(R188="",N(S188)=0),"",ROUND(R188/S188,2))</f>
      </c>
      <c r="U188" s="19">
        <f>IF(R188="","",IF(R188&gt;0,"Win",IF(R188&lt;0,"Loss","Even")))</f>
      </c>
      <c r="V188" s="20">
        <f>IF(R188="","",SUM($R$5:R188))</f>
      </c>
      <c r="W188" s="20">
        <f>IF(V188="","",MAX(0,MAX($V$5:V188)))</f>
      </c>
      <c r="X188" s="20">
        <f>IF(V188="","",V188-W188)</f>
      </c>
      <c r="Y188" s="19">
        <f>IF(A188="","",IF(COUNTIF($A$5:A188,A188)=1,MAX($Y$4:Y187)+1,""))</f>
      </c>
      <c r="Z188" s="19">
        <f>IF(A188="","",TEXT(A188,"ddd"))</f>
      </c>
    </row>
    <row r="189" spans="1:26" x14ac:dyDescent="0.25">
      <c r="A189" s="15"/>
      <c r="B189" s="16"/>
      <c r="G189" s="17"/>
      <c r="H189" s="17"/>
      <c r="I189" s="17"/>
      <c r="J189" s="17"/>
      <c r="K189" s="18"/>
      <c r="Q189" s="19">
        <f>IF(D189="","",IFERROR(VLOOKUP(D189,Lists!$G$5:$I$40,3,FALSE),""))</f>
      </c>
      <c r="R189" s="20">
        <f>IF(OR(G189="",H189="",Q189=""),"",IF(E189="Short",G189-H189,H189-G189)*F189*Q189-N(K189))</f>
      </c>
      <c r="S189" s="20">
        <f>IF(OR(G189="",I189="",Q189=""),"",ABS(G189-I189)*F189*Q189)</f>
      </c>
      <c r="T189" s="21">
        <f>IF(OR(R189="",N(S189)=0),"",ROUND(R189/S189,2))</f>
      </c>
      <c r="U189" s="19">
        <f>IF(R189="","",IF(R189&gt;0,"Win",IF(R189&lt;0,"Loss","Even")))</f>
      </c>
      <c r="V189" s="20">
        <f>IF(R189="","",SUM($R$5:R189))</f>
      </c>
      <c r="W189" s="20">
        <f>IF(V189="","",MAX(0,MAX($V$5:V189)))</f>
      </c>
      <c r="X189" s="20">
        <f>IF(V189="","",V189-W189)</f>
      </c>
      <c r="Y189" s="19">
        <f>IF(A189="","",IF(COUNTIF($A$5:A189,A189)=1,MAX($Y$4:Y188)+1,""))</f>
      </c>
      <c r="Z189" s="19">
        <f>IF(A189="","",TEXT(A189,"ddd"))</f>
      </c>
    </row>
    <row r="190" spans="1:26" x14ac:dyDescent="0.25">
      <c r="A190" s="15"/>
      <c r="B190" s="16"/>
      <c r="G190" s="17"/>
      <c r="H190" s="17"/>
      <c r="I190" s="17"/>
      <c r="J190" s="17"/>
      <c r="K190" s="18"/>
      <c r="Q190" s="19">
        <f>IF(D190="","",IFERROR(VLOOKUP(D190,Lists!$G$5:$I$40,3,FALSE),""))</f>
      </c>
      <c r="R190" s="20">
        <f>IF(OR(G190="",H190="",Q190=""),"",IF(E190="Short",G190-H190,H190-G190)*F190*Q190-N(K190))</f>
      </c>
      <c r="S190" s="20">
        <f>IF(OR(G190="",I190="",Q190=""),"",ABS(G190-I190)*F190*Q190)</f>
      </c>
      <c r="T190" s="21">
        <f>IF(OR(R190="",N(S190)=0),"",ROUND(R190/S190,2))</f>
      </c>
      <c r="U190" s="19">
        <f>IF(R190="","",IF(R190&gt;0,"Win",IF(R190&lt;0,"Loss","Even")))</f>
      </c>
      <c r="V190" s="20">
        <f>IF(R190="","",SUM($R$5:R190))</f>
      </c>
      <c r="W190" s="20">
        <f>IF(V190="","",MAX(0,MAX($V$5:V190)))</f>
      </c>
      <c r="X190" s="20">
        <f>IF(V190="","",V190-W190)</f>
      </c>
      <c r="Y190" s="19">
        <f>IF(A190="","",IF(COUNTIF($A$5:A190,A190)=1,MAX($Y$4:Y189)+1,""))</f>
      </c>
      <c r="Z190" s="19">
        <f>IF(A190="","",TEXT(A190,"ddd"))</f>
      </c>
    </row>
    <row r="191" spans="1:26" x14ac:dyDescent="0.25">
      <c r="A191" s="15"/>
      <c r="B191" s="16"/>
      <c r="G191" s="17"/>
      <c r="H191" s="17"/>
      <c r="I191" s="17"/>
      <c r="J191" s="17"/>
      <c r="K191" s="18"/>
      <c r="Q191" s="19">
        <f>IF(D191="","",IFERROR(VLOOKUP(D191,Lists!$G$5:$I$40,3,FALSE),""))</f>
      </c>
      <c r="R191" s="20">
        <f>IF(OR(G191="",H191="",Q191=""),"",IF(E191="Short",G191-H191,H191-G191)*F191*Q191-N(K191))</f>
      </c>
      <c r="S191" s="20">
        <f>IF(OR(G191="",I191="",Q191=""),"",ABS(G191-I191)*F191*Q191)</f>
      </c>
      <c r="T191" s="21">
        <f>IF(OR(R191="",N(S191)=0),"",ROUND(R191/S191,2))</f>
      </c>
      <c r="U191" s="19">
        <f>IF(R191="","",IF(R191&gt;0,"Win",IF(R191&lt;0,"Loss","Even")))</f>
      </c>
      <c r="V191" s="20">
        <f>IF(R191="","",SUM($R$5:R191))</f>
      </c>
      <c r="W191" s="20">
        <f>IF(V191="","",MAX(0,MAX($V$5:V191)))</f>
      </c>
      <c r="X191" s="20">
        <f>IF(V191="","",V191-W191)</f>
      </c>
      <c r="Y191" s="19">
        <f>IF(A191="","",IF(COUNTIF($A$5:A191,A191)=1,MAX($Y$4:Y190)+1,""))</f>
      </c>
      <c r="Z191" s="19">
        <f>IF(A191="","",TEXT(A191,"ddd"))</f>
      </c>
    </row>
    <row r="192" spans="1:26" x14ac:dyDescent="0.25">
      <c r="A192" s="15"/>
      <c r="B192" s="16"/>
      <c r="G192" s="17"/>
      <c r="H192" s="17"/>
      <c r="I192" s="17"/>
      <c r="J192" s="17"/>
      <c r="K192" s="18"/>
      <c r="Q192" s="19">
        <f>IF(D192="","",IFERROR(VLOOKUP(D192,Lists!$G$5:$I$40,3,FALSE),""))</f>
      </c>
      <c r="R192" s="20">
        <f>IF(OR(G192="",H192="",Q192=""),"",IF(E192="Short",G192-H192,H192-G192)*F192*Q192-N(K192))</f>
      </c>
      <c r="S192" s="20">
        <f>IF(OR(G192="",I192="",Q192=""),"",ABS(G192-I192)*F192*Q192)</f>
      </c>
      <c r="T192" s="21">
        <f>IF(OR(R192="",N(S192)=0),"",ROUND(R192/S192,2))</f>
      </c>
      <c r="U192" s="19">
        <f>IF(R192="","",IF(R192&gt;0,"Win",IF(R192&lt;0,"Loss","Even")))</f>
      </c>
      <c r="V192" s="20">
        <f>IF(R192="","",SUM($R$5:R192))</f>
      </c>
      <c r="W192" s="20">
        <f>IF(V192="","",MAX(0,MAX($V$5:V192)))</f>
      </c>
      <c r="X192" s="20">
        <f>IF(V192="","",V192-W192)</f>
      </c>
      <c r="Y192" s="19">
        <f>IF(A192="","",IF(COUNTIF($A$5:A192,A192)=1,MAX($Y$4:Y191)+1,""))</f>
      </c>
      <c r="Z192" s="19">
        <f>IF(A192="","",TEXT(A192,"ddd"))</f>
      </c>
    </row>
    <row r="193" spans="1:26" x14ac:dyDescent="0.25">
      <c r="A193" s="15"/>
      <c r="B193" s="16"/>
      <c r="G193" s="17"/>
      <c r="H193" s="17"/>
      <c r="I193" s="17"/>
      <c r="J193" s="17"/>
      <c r="K193" s="18"/>
      <c r="Q193" s="19">
        <f>IF(D193="","",IFERROR(VLOOKUP(D193,Lists!$G$5:$I$40,3,FALSE),""))</f>
      </c>
      <c r="R193" s="20">
        <f>IF(OR(G193="",H193="",Q193=""),"",IF(E193="Short",G193-H193,H193-G193)*F193*Q193-N(K193))</f>
      </c>
      <c r="S193" s="20">
        <f>IF(OR(G193="",I193="",Q193=""),"",ABS(G193-I193)*F193*Q193)</f>
      </c>
      <c r="T193" s="21">
        <f>IF(OR(R193="",N(S193)=0),"",ROUND(R193/S193,2))</f>
      </c>
      <c r="U193" s="19">
        <f>IF(R193="","",IF(R193&gt;0,"Win",IF(R193&lt;0,"Loss","Even")))</f>
      </c>
      <c r="V193" s="20">
        <f>IF(R193="","",SUM($R$5:R193))</f>
      </c>
      <c r="W193" s="20">
        <f>IF(V193="","",MAX(0,MAX($V$5:V193)))</f>
      </c>
      <c r="X193" s="20">
        <f>IF(V193="","",V193-W193)</f>
      </c>
      <c r="Y193" s="19">
        <f>IF(A193="","",IF(COUNTIF($A$5:A193,A193)=1,MAX($Y$4:Y192)+1,""))</f>
      </c>
      <c r="Z193" s="19">
        <f>IF(A193="","",TEXT(A193,"ddd"))</f>
      </c>
    </row>
    <row r="194" spans="1:26" x14ac:dyDescent="0.25">
      <c r="A194" s="15"/>
      <c r="B194" s="16"/>
      <c r="G194" s="17"/>
      <c r="H194" s="17"/>
      <c r="I194" s="17"/>
      <c r="J194" s="17"/>
      <c r="K194" s="18"/>
      <c r="Q194" s="19">
        <f>IF(D194="","",IFERROR(VLOOKUP(D194,Lists!$G$5:$I$40,3,FALSE),""))</f>
      </c>
      <c r="R194" s="20">
        <f>IF(OR(G194="",H194="",Q194=""),"",IF(E194="Short",G194-H194,H194-G194)*F194*Q194-N(K194))</f>
      </c>
      <c r="S194" s="20">
        <f>IF(OR(G194="",I194="",Q194=""),"",ABS(G194-I194)*F194*Q194)</f>
      </c>
      <c r="T194" s="21">
        <f>IF(OR(R194="",N(S194)=0),"",ROUND(R194/S194,2))</f>
      </c>
      <c r="U194" s="19">
        <f>IF(R194="","",IF(R194&gt;0,"Win",IF(R194&lt;0,"Loss","Even")))</f>
      </c>
      <c r="V194" s="20">
        <f>IF(R194="","",SUM($R$5:R194))</f>
      </c>
      <c r="W194" s="20">
        <f>IF(V194="","",MAX(0,MAX($V$5:V194)))</f>
      </c>
      <c r="X194" s="20">
        <f>IF(V194="","",V194-W194)</f>
      </c>
      <c r="Y194" s="19">
        <f>IF(A194="","",IF(COUNTIF($A$5:A194,A194)=1,MAX($Y$4:Y193)+1,""))</f>
      </c>
      <c r="Z194" s="19">
        <f>IF(A194="","",TEXT(A194,"ddd"))</f>
      </c>
    </row>
    <row r="195" spans="1:26" x14ac:dyDescent="0.25">
      <c r="A195" s="15"/>
      <c r="B195" s="16"/>
      <c r="G195" s="17"/>
      <c r="H195" s="17"/>
      <c r="I195" s="17"/>
      <c r="J195" s="17"/>
      <c r="K195" s="18"/>
      <c r="Q195" s="19">
        <f>IF(D195="","",IFERROR(VLOOKUP(D195,Lists!$G$5:$I$40,3,FALSE),""))</f>
      </c>
      <c r="R195" s="20">
        <f>IF(OR(G195="",H195="",Q195=""),"",IF(E195="Short",G195-H195,H195-G195)*F195*Q195-N(K195))</f>
      </c>
      <c r="S195" s="20">
        <f>IF(OR(G195="",I195="",Q195=""),"",ABS(G195-I195)*F195*Q195)</f>
      </c>
      <c r="T195" s="21">
        <f>IF(OR(R195="",N(S195)=0),"",ROUND(R195/S195,2))</f>
      </c>
      <c r="U195" s="19">
        <f>IF(R195="","",IF(R195&gt;0,"Win",IF(R195&lt;0,"Loss","Even")))</f>
      </c>
      <c r="V195" s="20">
        <f>IF(R195="","",SUM($R$5:R195))</f>
      </c>
      <c r="W195" s="20">
        <f>IF(V195="","",MAX(0,MAX($V$5:V195)))</f>
      </c>
      <c r="X195" s="20">
        <f>IF(V195="","",V195-W195)</f>
      </c>
      <c r="Y195" s="19">
        <f>IF(A195="","",IF(COUNTIF($A$5:A195,A195)=1,MAX($Y$4:Y194)+1,""))</f>
      </c>
      <c r="Z195" s="19">
        <f>IF(A195="","",TEXT(A195,"ddd"))</f>
      </c>
    </row>
    <row r="196" spans="1:26" x14ac:dyDescent="0.25">
      <c r="A196" s="15"/>
      <c r="B196" s="16"/>
      <c r="G196" s="17"/>
      <c r="H196" s="17"/>
      <c r="I196" s="17"/>
      <c r="J196" s="17"/>
      <c r="K196" s="18"/>
      <c r="Q196" s="19">
        <f>IF(D196="","",IFERROR(VLOOKUP(D196,Lists!$G$5:$I$40,3,FALSE),""))</f>
      </c>
      <c r="R196" s="20">
        <f>IF(OR(G196="",H196="",Q196=""),"",IF(E196="Short",G196-H196,H196-G196)*F196*Q196-N(K196))</f>
      </c>
      <c r="S196" s="20">
        <f>IF(OR(G196="",I196="",Q196=""),"",ABS(G196-I196)*F196*Q196)</f>
      </c>
      <c r="T196" s="21">
        <f>IF(OR(R196="",N(S196)=0),"",ROUND(R196/S196,2))</f>
      </c>
      <c r="U196" s="19">
        <f>IF(R196="","",IF(R196&gt;0,"Win",IF(R196&lt;0,"Loss","Even")))</f>
      </c>
      <c r="V196" s="20">
        <f>IF(R196="","",SUM($R$5:R196))</f>
      </c>
      <c r="W196" s="20">
        <f>IF(V196="","",MAX(0,MAX($V$5:V196)))</f>
      </c>
      <c r="X196" s="20">
        <f>IF(V196="","",V196-W196)</f>
      </c>
      <c r="Y196" s="19">
        <f>IF(A196="","",IF(COUNTIF($A$5:A196,A196)=1,MAX($Y$4:Y195)+1,""))</f>
      </c>
      <c r="Z196" s="19">
        <f>IF(A196="","",TEXT(A196,"ddd"))</f>
      </c>
    </row>
    <row r="197" spans="1:26" x14ac:dyDescent="0.25">
      <c r="A197" s="15"/>
      <c r="B197" s="16"/>
      <c r="G197" s="17"/>
      <c r="H197" s="17"/>
      <c r="I197" s="17"/>
      <c r="J197" s="17"/>
      <c r="K197" s="18"/>
      <c r="Q197" s="19">
        <f>IF(D197="","",IFERROR(VLOOKUP(D197,Lists!$G$5:$I$40,3,FALSE),""))</f>
      </c>
      <c r="R197" s="20">
        <f>IF(OR(G197="",H197="",Q197=""),"",IF(E197="Short",G197-H197,H197-G197)*F197*Q197-N(K197))</f>
      </c>
      <c r="S197" s="20">
        <f>IF(OR(G197="",I197="",Q197=""),"",ABS(G197-I197)*F197*Q197)</f>
      </c>
      <c r="T197" s="21">
        <f>IF(OR(R197="",N(S197)=0),"",ROUND(R197/S197,2))</f>
      </c>
      <c r="U197" s="19">
        <f>IF(R197="","",IF(R197&gt;0,"Win",IF(R197&lt;0,"Loss","Even")))</f>
      </c>
      <c r="V197" s="20">
        <f>IF(R197="","",SUM($R$5:R197))</f>
      </c>
      <c r="W197" s="20">
        <f>IF(V197="","",MAX(0,MAX($V$5:V197)))</f>
      </c>
      <c r="X197" s="20">
        <f>IF(V197="","",V197-W197)</f>
      </c>
      <c r="Y197" s="19">
        <f>IF(A197="","",IF(COUNTIF($A$5:A197,A197)=1,MAX($Y$4:Y196)+1,""))</f>
      </c>
      <c r="Z197" s="19">
        <f>IF(A197="","",TEXT(A197,"ddd"))</f>
      </c>
    </row>
    <row r="198" spans="1:26" x14ac:dyDescent="0.25">
      <c r="A198" s="15"/>
      <c r="B198" s="16"/>
      <c r="G198" s="17"/>
      <c r="H198" s="17"/>
      <c r="I198" s="17"/>
      <c r="J198" s="17"/>
      <c r="K198" s="18"/>
      <c r="Q198" s="19">
        <f>IF(D198="","",IFERROR(VLOOKUP(D198,Lists!$G$5:$I$40,3,FALSE),""))</f>
      </c>
      <c r="R198" s="20">
        <f>IF(OR(G198="",H198="",Q198=""),"",IF(E198="Short",G198-H198,H198-G198)*F198*Q198-N(K198))</f>
      </c>
      <c r="S198" s="20">
        <f>IF(OR(G198="",I198="",Q198=""),"",ABS(G198-I198)*F198*Q198)</f>
      </c>
      <c r="T198" s="21">
        <f>IF(OR(R198="",N(S198)=0),"",ROUND(R198/S198,2))</f>
      </c>
      <c r="U198" s="19">
        <f>IF(R198="","",IF(R198&gt;0,"Win",IF(R198&lt;0,"Loss","Even")))</f>
      </c>
      <c r="V198" s="20">
        <f>IF(R198="","",SUM($R$5:R198))</f>
      </c>
      <c r="W198" s="20">
        <f>IF(V198="","",MAX(0,MAX($V$5:V198)))</f>
      </c>
      <c r="X198" s="20">
        <f>IF(V198="","",V198-W198)</f>
      </c>
      <c r="Y198" s="19">
        <f>IF(A198="","",IF(COUNTIF($A$5:A198,A198)=1,MAX($Y$4:Y197)+1,""))</f>
      </c>
      <c r="Z198" s="19">
        <f>IF(A198="","",TEXT(A198,"ddd"))</f>
      </c>
    </row>
    <row r="199" spans="1:26" x14ac:dyDescent="0.25">
      <c r="A199" s="15"/>
      <c r="B199" s="16"/>
      <c r="G199" s="17"/>
      <c r="H199" s="17"/>
      <c r="I199" s="17"/>
      <c r="J199" s="17"/>
      <c r="K199" s="18"/>
      <c r="Q199" s="19">
        <f>IF(D199="","",IFERROR(VLOOKUP(D199,Lists!$G$5:$I$40,3,FALSE),""))</f>
      </c>
      <c r="R199" s="20">
        <f>IF(OR(G199="",H199="",Q199=""),"",IF(E199="Short",G199-H199,H199-G199)*F199*Q199-N(K199))</f>
      </c>
      <c r="S199" s="20">
        <f>IF(OR(G199="",I199="",Q199=""),"",ABS(G199-I199)*F199*Q199)</f>
      </c>
      <c r="T199" s="21">
        <f>IF(OR(R199="",N(S199)=0),"",ROUND(R199/S199,2))</f>
      </c>
      <c r="U199" s="19">
        <f>IF(R199="","",IF(R199&gt;0,"Win",IF(R199&lt;0,"Loss","Even")))</f>
      </c>
      <c r="V199" s="20">
        <f>IF(R199="","",SUM($R$5:R199))</f>
      </c>
      <c r="W199" s="20">
        <f>IF(V199="","",MAX(0,MAX($V$5:V199)))</f>
      </c>
      <c r="X199" s="20">
        <f>IF(V199="","",V199-W199)</f>
      </c>
      <c r="Y199" s="19">
        <f>IF(A199="","",IF(COUNTIF($A$5:A199,A199)=1,MAX($Y$4:Y198)+1,""))</f>
      </c>
      <c r="Z199" s="19">
        <f>IF(A199="","",TEXT(A199,"ddd"))</f>
      </c>
    </row>
    <row r="200" spans="1:26" x14ac:dyDescent="0.25">
      <c r="A200" s="15"/>
      <c r="B200" s="16"/>
      <c r="G200" s="17"/>
      <c r="H200" s="17"/>
      <c r="I200" s="17"/>
      <c r="J200" s="17"/>
      <c r="K200" s="18"/>
      <c r="Q200" s="19">
        <f>IF(D200="","",IFERROR(VLOOKUP(D200,Lists!$G$5:$I$40,3,FALSE),""))</f>
      </c>
      <c r="R200" s="20">
        <f>IF(OR(G200="",H200="",Q200=""),"",IF(E200="Short",G200-H200,H200-G200)*F200*Q200-N(K200))</f>
      </c>
      <c r="S200" s="20">
        <f>IF(OR(G200="",I200="",Q200=""),"",ABS(G200-I200)*F200*Q200)</f>
      </c>
      <c r="T200" s="21">
        <f>IF(OR(R200="",N(S200)=0),"",ROUND(R200/S200,2))</f>
      </c>
      <c r="U200" s="19">
        <f>IF(R200="","",IF(R200&gt;0,"Win",IF(R200&lt;0,"Loss","Even")))</f>
      </c>
      <c r="V200" s="20">
        <f>IF(R200="","",SUM($R$5:R200))</f>
      </c>
      <c r="W200" s="20">
        <f>IF(V200="","",MAX(0,MAX($V$5:V200)))</f>
      </c>
      <c r="X200" s="20">
        <f>IF(V200="","",V200-W200)</f>
      </c>
      <c r="Y200" s="19">
        <f>IF(A200="","",IF(COUNTIF($A$5:A200,A200)=1,MAX($Y$4:Y199)+1,""))</f>
      </c>
      <c r="Z200" s="19">
        <f>IF(A200="","",TEXT(A200,"ddd"))</f>
      </c>
    </row>
    <row r="201" spans="1:26" x14ac:dyDescent="0.25">
      <c r="A201" s="15"/>
      <c r="B201" s="16"/>
      <c r="G201" s="17"/>
      <c r="H201" s="17"/>
      <c r="I201" s="17"/>
      <c r="J201" s="17"/>
      <c r="K201" s="18"/>
      <c r="Q201" s="19">
        <f>IF(D201="","",IFERROR(VLOOKUP(D201,Lists!$G$5:$I$40,3,FALSE),""))</f>
      </c>
      <c r="R201" s="20">
        <f>IF(OR(G201="",H201="",Q201=""),"",IF(E201="Short",G201-H201,H201-G201)*F201*Q201-N(K201))</f>
      </c>
      <c r="S201" s="20">
        <f>IF(OR(G201="",I201="",Q201=""),"",ABS(G201-I201)*F201*Q201)</f>
      </c>
      <c r="T201" s="21">
        <f>IF(OR(R201="",N(S201)=0),"",ROUND(R201/S201,2))</f>
      </c>
      <c r="U201" s="19">
        <f>IF(R201="","",IF(R201&gt;0,"Win",IF(R201&lt;0,"Loss","Even")))</f>
      </c>
      <c r="V201" s="20">
        <f>IF(R201="","",SUM($R$5:R201))</f>
      </c>
      <c r="W201" s="20">
        <f>IF(V201="","",MAX(0,MAX($V$5:V201)))</f>
      </c>
      <c r="X201" s="20">
        <f>IF(V201="","",V201-W201)</f>
      </c>
      <c r="Y201" s="19">
        <f>IF(A201="","",IF(COUNTIF($A$5:A201,A201)=1,MAX($Y$4:Y200)+1,""))</f>
      </c>
      <c r="Z201" s="19">
        <f>IF(A201="","",TEXT(A201,"ddd"))</f>
      </c>
    </row>
    <row r="202" spans="1:26" x14ac:dyDescent="0.25">
      <c r="A202" s="15"/>
      <c r="B202" s="16"/>
      <c r="G202" s="17"/>
      <c r="H202" s="17"/>
      <c r="I202" s="17"/>
      <c r="J202" s="17"/>
      <c r="K202" s="18"/>
      <c r="Q202" s="19">
        <f>IF(D202="","",IFERROR(VLOOKUP(D202,Lists!$G$5:$I$40,3,FALSE),""))</f>
      </c>
      <c r="R202" s="20">
        <f>IF(OR(G202="",H202="",Q202=""),"",IF(E202="Short",G202-H202,H202-G202)*F202*Q202-N(K202))</f>
      </c>
      <c r="S202" s="20">
        <f>IF(OR(G202="",I202="",Q202=""),"",ABS(G202-I202)*F202*Q202)</f>
      </c>
      <c r="T202" s="21">
        <f>IF(OR(R202="",N(S202)=0),"",ROUND(R202/S202,2))</f>
      </c>
      <c r="U202" s="19">
        <f>IF(R202="","",IF(R202&gt;0,"Win",IF(R202&lt;0,"Loss","Even")))</f>
      </c>
      <c r="V202" s="20">
        <f>IF(R202="","",SUM($R$5:R202))</f>
      </c>
      <c r="W202" s="20">
        <f>IF(V202="","",MAX(0,MAX($V$5:V202)))</f>
      </c>
      <c r="X202" s="20">
        <f>IF(V202="","",V202-W202)</f>
      </c>
      <c r="Y202" s="19">
        <f>IF(A202="","",IF(COUNTIF($A$5:A202,A202)=1,MAX($Y$4:Y201)+1,""))</f>
      </c>
      <c r="Z202" s="19">
        <f>IF(A202="","",TEXT(A202,"ddd"))</f>
      </c>
    </row>
    <row r="203" spans="1:26" x14ac:dyDescent="0.25">
      <c r="A203" s="15"/>
      <c r="B203" s="16"/>
      <c r="G203" s="17"/>
      <c r="H203" s="17"/>
      <c r="I203" s="17"/>
      <c r="J203" s="17"/>
      <c r="K203" s="18"/>
      <c r="Q203" s="19">
        <f>IF(D203="","",IFERROR(VLOOKUP(D203,Lists!$G$5:$I$40,3,FALSE),""))</f>
      </c>
      <c r="R203" s="20">
        <f>IF(OR(G203="",H203="",Q203=""),"",IF(E203="Short",G203-H203,H203-G203)*F203*Q203-N(K203))</f>
      </c>
      <c r="S203" s="20">
        <f>IF(OR(G203="",I203="",Q203=""),"",ABS(G203-I203)*F203*Q203)</f>
      </c>
      <c r="T203" s="21">
        <f>IF(OR(R203="",N(S203)=0),"",ROUND(R203/S203,2))</f>
      </c>
      <c r="U203" s="19">
        <f>IF(R203="","",IF(R203&gt;0,"Win",IF(R203&lt;0,"Loss","Even")))</f>
      </c>
      <c r="V203" s="20">
        <f>IF(R203="","",SUM($R$5:R203))</f>
      </c>
      <c r="W203" s="20">
        <f>IF(V203="","",MAX(0,MAX($V$5:V203)))</f>
      </c>
      <c r="X203" s="20">
        <f>IF(V203="","",V203-W203)</f>
      </c>
      <c r="Y203" s="19">
        <f>IF(A203="","",IF(COUNTIF($A$5:A203,A203)=1,MAX($Y$4:Y202)+1,""))</f>
      </c>
      <c r="Z203" s="19">
        <f>IF(A203="","",TEXT(A203,"ddd"))</f>
      </c>
    </row>
    <row r="204" spans="1:26" x14ac:dyDescent="0.25">
      <c r="A204" s="15"/>
      <c r="B204" s="16"/>
      <c r="G204" s="17"/>
      <c r="H204" s="17"/>
      <c r="I204" s="17"/>
      <c r="J204" s="17"/>
      <c r="K204" s="18"/>
      <c r="Q204" s="19">
        <f>IF(D204="","",IFERROR(VLOOKUP(D204,Lists!$G$5:$I$40,3,FALSE),""))</f>
      </c>
      <c r="R204" s="20">
        <f>IF(OR(G204="",H204="",Q204=""),"",IF(E204="Short",G204-H204,H204-G204)*F204*Q204-N(K204))</f>
      </c>
      <c r="S204" s="20">
        <f>IF(OR(G204="",I204="",Q204=""),"",ABS(G204-I204)*F204*Q204)</f>
      </c>
      <c r="T204" s="21">
        <f>IF(OR(R204="",N(S204)=0),"",ROUND(R204/S204,2))</f>
      </c>
      <c r="U204" s="19">
        <f>IF(R204="","",IF(R204&gt;0,"Win",IF(R204&lt;0,"Loss","Even")))</f>
      </c>
      <c r="V204" s="20">
        <f>IF(R204="","",SUM($R$5:R204))</f>
      </c>
      <c r="W204" s="20">
        <f>IF(V204="","",MAX(0,MAX($V$5:V204)))</f>
      </c>
      <c r="X204" s="20">
        <f>IF(V204="","",V204-W204)</f>
      </c>
      <c r="Y204" s="19">
        <f>IF(A204="","",IF(COUNTIF($A$5:A204,A204)=1,MAX($Y$4:Y203)+1,""))</f>
      </c>
      <c r="Z204" s="19">
        <f>IF(A204="","",TEXT(A204,"ddd"))</f>
      </c>
    </row>
    <row r="205" spans="1:26" x14ac:dyDescent="0.25">
      <c r="A205" s="15"/>
      <c r="B205" s="16"/>
      <c r="G205" s="17"/>
      <c r="H205" s="17"/>
      <c r="I205" s="17"/>
      <c r="J205" s="17"/>
      <c r="K205" s="18"/>
      <c r="Q205" s="19">
        <f>IF(D205="","",IFERROR(VLOOKUP(D205,Lists!$G$5:$I$40,3,FALSE),""))</f>
      </c>
      <c r="R205" s="20">
        <f>IF(OR(G205="",H205="",Q205=""),"",IF(E205="Short",G205-H205,H205-G205)*F205*Q205-N(K205))</f>
      </c>
      <c r="S205" s="20">
        <f>IF(OR(G205="",I205="",Q205=""),"",ABS(G205-I205)*F205*Q205)</f>
      </c>
      <c r="T205" s="21">
        <f>IF(OR(R205="",N(S205)=0),"",ROUND(R205/S205,2))</f>
      </c>
      <c r="U205" s="19">
        <f>IF(R205="","",IF(R205&gt;0,"Win",IF(R205&lt;0,"Loss","Even")))</f>
      </c>
      <c r="V205" s="20">
        <f>IF(R205="","",SUM($R$5:R205))</f>
      </c>
      <c r="W205" s="20">
        <f>IF(V205="","",MAX(0,MAX($V$5:V205)))</f>
      </c>
      <c r="X205" s="20">
        <f>IF(V205="","",V205-W205)</f>
      </c>
      <c r="Y205" s="19">
        <f>IF(A205="","",IF(COUNTIF($A$5:A205,A205)=1,MAX($Y$4:Y204)+1,""))</f>
      </c>
      <c r="Z205" s="19">
        <f>IF(A205="","",TEXT(A205,"ddd"))</f>
      </c>
    </row>
    <row r="206" spans="1:26" x14ac:dyDescent="0.25">
      <c r="A206" s="15"/>
      <c r="B206" s="16"/>
      <c r="G206" s="17"/>
      <c r="H206" s="17"/>
      <c r="I206" s="17"/>
      <c r="J206" s="17"/>
      <c r="K206" s="18"/>
      <c r="Q206" s="19">
        <f>IF(D206="","",IFERROR(VLOOKUP(D206,Lists!$G$5:$I$40,3,FALSE),""))</f>
      </c>
      <c r="R206" s="20">
        <f>IF(OR(G206="",H206="",Q206=""),"",IF(E206="Short",G206-H206,H206-G206)*F206*Q206-N(K206))</f>
      </c>
      <c r="S206" s="20">
        <f>IF(OR(G206="",I206="",Q206=""),"",ABS(G206-I206)*F206*Q206)</f>
      </c>
      <c r="T206" s="21">
        <f>IF(OR(R206="",N(S206)=0),"",ROUND(R206/S206,2))</f>
      </c>
      <c r="U206" s="19">
        <f>IF(R206="","",IF(R206&gt;0,"Win",IF(R206&lt;0,"Loss","Even")))</f>
      </c>
      <c r="V206" s="20">
        <f>IF(R206="","",SUM($R$5:R206))</f>
      </c>
      <c r="W206" s="20">
        <f>IF(V206="","",MAX(0,MAX($V$5:V206)))</f>
      </c>
      <c r="X206" s="20">
        <f>IF(V206="","",V206-W206)</f>
      </c>
      <c r="Y206" s="19">
        <f>IF(A206="","",IF(COUNTIF($A$5:A206,A206)=1,MAX($Y$4:Y205)+1,""))</f>
      </c>
      <c r="Z206" s="19">
        <f>IF(A206="","",TEXT(A206,"ddd"))</f>
      </c>
    </row>
    <row r="207" spans="1:26" x14ac:dyDescent="0.25">
      <c r="A207" s="15"/>
      <c r="B207" s="16"/>
      <c r="G207" s="17"/>
      <c r="H207" s="17"/>
      <c r="I207" s="17"/>
      <c r="J207" s="17"/>
      <c r="K207" s="18"/>
      <c r="Q207" s="19">
        <f>IF(D207="","",IFERROR(VLOOKUP(D207,Lists!$G$5:$I$40,3,FALSE),""))</f>
      </c>
      <c r="R207" s="20">
        <f>IF(OR(G207="",H207="",Q207=""),"",IF(E207="Short",G207-H207,H207-G207)*F207*Q207-N(K207))</f>
      </c>
      <c r="S207" s="20">
        <f>IF(OR(G207="",I207="",Q207=""),"",ABS(G207-I207)*F207*Q207)</f>
      </c>
      <c r="T207" s="21">
        <f>IF(OR(R207="",N(S207)=0),"",ROUND(R207/S207,2))</f>
      </c>
      <c r="U207" s="19">
        <f>IF(R207="","",IF(R207&gt;0,"Win",IF(R207&lt;0,"Loss","Even")))</f>
      </c>
      <c r="V207" s="20">
        <f>IF(R207="","",SUM($R$5:R207))</f>
      </c>
      <c r="W207" s="20">
        <f>IF(V207="","",MAX(0,MAX($V$5:V207)))</f>
      </c>
      <c r="X207" s="20">
        <f>IF(V207="","",V207-W207)</f>
      </c>
      <c r="Y207" s="19">
        <f>IF(A207="","",IF(COUNTIF($A$5:A207,A207)=1,MAX($Y$4:Y206)+1,""))</f>
      </c>
      <c r="Z207" s="19">
        <f>IF(A207="","",TEXT(A207,"ddd"))</f>
      </c>
    </row>
    <row r="208" spans="1:26" x14ac:dyDescent="0.25">
      <c r="A208" s="15"/>
      <c r="B208" s="16"/>
      <c r="G208" s="17"/>
      <c r="H208" s="17"/>
      <c r="I208" s="17"/>
      <c r="J208" s="17"/>
      <c r="K208" s="18"/>
      <c r="Q208" s="19">
        <f>IF(D208="","",IFERROR(VLOOKUP(D208,Lists!$G$5:$I$40,3,FALSE),""))</f>
      </c>
      <c r="R208" s="20">
        <f>IF(OR(G208="",H208="",Q208=""),"",IF(E208="Short",G208-H208,H208-G208)*F208*Q208-N(K208))</f>
      </c>
      <c r="S208" s="20">
        <f>IF(OR(G208="",I208="",Q208=""),"",ABS(G208-I208)*F208*Q208)</f>
      </c>
      <c r="T208" s="21">
        <f>IF(OR(R208="",N(S208)=0),"",ROUND(R208/S208,2))</f>
      </c>
      <c r="U208" s="19">
        <f>IF(R208="","",IF(R208&gt;0,"Win",IF(R208&lt;0,"Loss","Even")))</f>
      </c>
      <c r="V208" s="20">
        <f>IF(R208="","",SUM($R$5:R208))</f>
      </c>
      <c r="W208" s="20">
        <f>IF(V208="","",MAX(0,MAX($V$5:V208)))</f>
      </c>
      <c r="X208" s="20">
        <f>IF(V208="","",V208-W208)</f>
      </c>
      <c r="Y208" s="19">
        <f>IF(A208="","",IF(COUNTIF($A$5:A208,A208)=1,MAX($Y$4:Y207)+1,""))</f>
      </c>
      <c r="Z208" s="19">
        <f>IF(A208="","",TEXT(A208,"ddd"))</f>
      </c>
    </row>
    <row r="209" spans="1:26" x14ac:dyDescent="0.25">
      <c r="A209" s="15"/>
      <c r="B209" s="16"/>
      <c r="G209" s="17"/>
      <c r="H209" s="17"/>
      <c r="I209" s="17"/>
      <c r="J209" s="17"/>
      <c r="K209" s="18"/>
      <c r="Q209" s="19">
        <f>IF(D209="","",IFERROR(VLOOKUP(D209,Lists!$G$5:$I$40,3,FALSE),""))</f>
      </c>
      <c r="R209" s="20">
        <f>IF(OR(G209="",H209="",Q209=""),"",IF(E209="Short",G209-H209,H209-G209)*F209*Q209-N(K209))</f>
      </c>
      <c r="S209" s="20">
        <f>IF(OR(G209="",I209="",Q209=""),"",ABS(G209-I209)*F209*Q209)</f>
      </c>
      <c r="T209" s="21">
        <f>IF(OR(R209="",N(S209)=0),"",ROUND(R209/S209,2))</f>
      </c>
      <c r="U209" s="19">
        <f>IF(R209="","",IF(R209&gt;0,"Win",IF(R209&lt;0,"Loss","Even")))</f>
      </c>
      <c r="V209" s="20">
        <f>IF(R209="","",SUM($R$5:R209))</f>
      </c>
      <c r="W209" s="20">
        <f>IF(V209="","",MAX(0,MAX($V$5:V209)))</f>
      </c>
      <c r="X209" s="20">
        <f>IF(V209="","",V209-W209)</f>
      </c>
      <c r="Y209" s="19">
        <f>IF(A209="","",IF(COUNTIF($A$5:A209,A209)=1,MAX($Y$4:Y208)+1,""))</f>
      </c>
      <c r="Z209" s="19">
        <f>IF(A209="","",TEXT(A209,"ddd"))</f>
      </c>
    </row>
    <row r="210" spans="1:26" x14ac:dyDescent="0.25">
      <c r="A210" s="15"/>
      <c r="B210" s="16"/>
      <c r="G210" s="17"/>
      <c r="H210" s="17"/>
      <c r="I210" s="17"/>
      <c r="J210" s="17"/>
      <c r="K210" s="18"/>
      <c r="Q210" s="19">
        <f>IF(D210="","",IFERROR(VLOOKUP(D210,Lists!$G$5:$I$40,3,FALSE),""))</f>
      </c>
      <c r="R210" s="20">
        <f>IF(OR(G210="",H210="",Q210=""),"",IF(E210="Short",G210-H210,H210-G210)*F210*Q210-N(K210))</f>
      </c>
      <c r="S210" s="20">
        <f>IF(OR(G210="",I210="",Q210=""),"",ABS(G210-I210)*F210*Q210)</f>
      </c>
      <c r="T210" s="21">
        <f>IF(OR(R210="",N(S210)=0),"",ROUND(R210/S210,2))</f>
      </c>
      <c r="U210" s="19">
        <f>IF(R210="","",IF(R210&gt;0,"Win",IF(R210&lt;0,"Loss","Even")))</f>
      </c>
      <c r="V210" s="20">
        <f>IF(R210="","",SUM($R$5:R210))</f>
      </c>
      <c r="W210" s="20">
        <f>IF(V210="","",MAX(0,MAX($V$5:V210)))</f>
      </c>
      <c r="X210" s="20">
        <f>IF(V210="","",V210-W210)</f>
      </c>
      <c r="Y210" s="19">
        <f>IF(A210="","",IF(COUNTIF($A$5:A210,A210)=1,MAX($Y$4:Y209)+1,""))</f>
      </c>
      <c r="Z210" s="19">
        <f>IF(A210="","",TEXT(A210,"ddd"))</f>
      </c>
    </row>
    <row r="211" spans="1:26" x14ac:dyDescent="0.25">
      <c r="A211" s="15"/>
      <c r="B211" s="16"/>
      <c r="G211" s="17"/>
      <c r="H211" s="17"/>
      <c r="I211" s="17"/>
      <c r="J211" s="17"/>
      <c r="K211" s="18"/>
      <c r="Q211" s="19">
        <f>IF(D211="","",IFERROR(VLOOKUP(D211,Lists!$G$5:$I$40,3,FALSE),""))</f>
      </c>
      <c r="R211" s="20">
        <f>IF(OR(G211="",H211="",Q211=""),"",IF(E211="Short",G211-H211,H211-G211)*F211*Q211-N(K211))</f>
      </c>
      <c r="S211" s="20">
        <f>IF(OR(G211="",I211="",Q211=""),"",ABS(G211-I211)*F211*Q211)</f>
      </c>
      <c r="T211" s="21">
        <f>IF(OR(R211="",N(S211)=0),"",ROUND(R211/S211,2))</f>
      </c>
      <c r="U211" s="19">
        <f>IF(R211="","",IF(R211&gt;0,"Win",IF(R211&lt;0,"Loss","Even")))</f>
      </c>
      <c r="V211" s="20">
        <f>IF(R211="","",SUM($R$5:R211))</f>
      </c>
      <c r="W211" s="20">
        <f>IF(V211="","",MAX(0,MAX($V$5:V211)))</f>
      </c>
      <c r="X211" s="20">
        <f>IF(V211="","",V211-W211)</f>
      </c>
      <c r="Y211" s="19">
        <f>IF(A211="","",IF(COUNTIF($A$5:A211,A211)=1,MAX($Y$4:Y210)+1,""))</f>
      </c>
      <c r="Z211" s="19">
        <f>IF(A211="","",TEXT(A211,"ddd"))</f>
      </c>
    </row>
    <row r="212" spans="1:26" x14ac:dyDescent="0.25">
      <c r="A212" s="15"/>
      <c r="B212" s="16"/>
      <c r="G212" s="17"/>
      <c r="H212" s="17"/>
      <c r="I212" s="17"/>
      <c r="J212" s="17"/>
      <c r="K212" s="18"/>
      <c r="Q212" s="19">
        <f>IF(D212="","",IFERROR(VLOOKUP(D212,Lists!$G$5:$I$40,3,FALSE),""))</f>
      </c>
      <c r="R212" s="20">
        <f>IF(OR(G212="",H212="",Q212=""),"",IF(E212="Short",G212-H212,H212-G212)*F212*Q212-N(K212))</f>
      </c>
      <c r="S212" s="20">
        <f>IF(OR(G212="",I212="",Q212=""),"",ABS(G212-I212)*F212*Q212)</f>
      </c>
      <c r="T212" s="21">
        <f>IF(OR(R212="",N(S212)=0),"",ROUND(R212/S212,2))</f>
      </c>
      <c r="U212" s="19">
        <f>IF(R212="","",IF(R212&gt;0,"Win",IF(R212&lt;0,"Loss","Even")))</f>
      </c>
      <c r="V212" s="20">
        <f>IF(R212="","",SUM($R$5:R212))</f>
      </c>
      <c r="W212" s="20">
        <f>IF(V212="","",MAX(0,MAX($V$5:V212)))</f>
      </c>
      <c r="X212" s="20">
        <f>IF(V212="","",V212-W212)</f>
      </c>
      <c r="Y212" s="19">
        <f>IF(A212="","",IF(COUNTIF($A$5:A212,A212)=1,MAX($Y$4:Y211)+1,""))</f>
      </c>
      <c r="Z212" s="19">
        <f>IF(A212="","",TEXT(A212,"ddd"))</f>
      </c>
    </row>
    <row r="213" spans="1:26" x14ac:dyDescent="0.25">
      <c r="A213" s="15"/>
      <c r="B213" s="16"/>
      <c r="G213" s="17"/>
      <c r="H213" s="17"/>
      <c r="I213" s="17"/>
      <c r="J213" s="17"/>
      <c r="K213" s="18"/>
      <c r="Q213" s="19">
        <f>IF(D213="","",IFERROR(VLOOKUP(D213,Lists!$G$5:$I$40,3,FALSE),""))</f>
      </c>
      <c r="R213" s="20">
        <f>IF(OR(G213="",H213="",Q213=""),"",IF(E213="Short",G213-H213,H213-G213)*F213*Q213-N(K213))</f>
      </c>
      <c r="S213" s="20">
        <f>IF(OR(G213="",I213="",Q213=""),"",ABS(G213-I213)*F213*Q213)</f>
      </c>
      <c r="T213" s="21">
        <f>IF(OR(R213="",N(S213)=0),"",ROUND(R213/S213,2))</f>
      </c>
      <c r="U213" s="19">
        <f>IF(R213="","",IF(R213&gt;0,"Win",IF(R213&lt;0,"Loss","Even")))</f>
      </c>
      <c r="V213" s="20">
        <f>IF(R213="","",SUM($R$5:R213))</f>
      </c>
      <c r="W213" s="20">
        <f>IF(V213="","",MAX(0,MAX($V$5:V213)))</f>
      </c>
      <c r="X213" s="20">
        <f>IF(V213="","",V213-W213)</f>
      </c>
      <c r="Y213" s="19">
        <f>IF(A213="","",IF(COUNTIF($A$5:A213,A213)=1,MAX($Y$4:Y212)+1,""))</f>
      </c>
      <c r="Z213" s="19">
        <f>IF(A213="","",TEXT(A213,"ddd"))</f>
      </c>
    </row>
    <row r="214" spans="1:26" x14ac:dyDescent="0.25">
      <c r="A214" s="15"/>
      <c r="B214" s="16"/>
      <c r="G214" s="17"/>
      <c r="H214" s="17"/>
      <c r="I214" s="17"/>
      <c r="J214" s="17"/>
      <c r="K214" s="18"/>
      <c r="Q214" s="19">
        <f>IF(D214="","",IFERROR(VLOOKUP(D214,Lists!$G$5:$I$40,3,FALSE),""))</f>
      </c>
      <c r="R214" s="20">
        <f>IF(OR(G214="",H214="",Q214=""),"",IF(E214="Short",G214-H214,H214-G214)*F214*Q214-N(K214))</f>
      </c>
      <c r="S214" s="20">
        <f>IF(OR(G214="",I214="",Q214=""),"",ABS(G214-I214)*F214*Q214)</f>
      </c>
      <c r="T214" s="21">
        <f>IF(OR(R214="",N(S214)=0),"",ROUND(R214/S214,2))</f>
      </c>
      <c r="U214" s="19">
        <f>IF(R214="","",IF(R214&gt;0,"Win",IF(R214&lt;0,"Loss","Even")))</f>
      </c>
      <c r="V214" s="20">
        <f>IF(R214="","",SUM($R$5:R214))</f>
      </c>
      <c r="W214" s="20">
        <f>IF(V214="","",MAX(0,MAX($V$5:V214)))</f>
      </c>
      <c r="X214" s="20">
        <f>IF(V214="","",V214-W214)</f>
      </c>
      <c r="Y214" s="19">
        <f>IF(A214="","",IF(COUNTIF($A$5:A214,A214)=1,MAX($Y$4:Y213)+1,""))</f>
      </c>
      <c r="Z214" s="19">
        <f>IF(A214="","",TEXT(A214,"ddd"))</f>
      </c>
    </row>
    <row r="215" spans="1:26" x14ac:dyDescent="0.25">
      <c r="A215" s="15"/>
      <c r="B215" s="16"/>
      <c r="G215" s="17"/>
      <c r="H215" s="17"/>
      <c r="I215" s="17"/>
      <c r="J215" s="17"/>
      <c r="K215" s="18"/>
      <c r="Q215" s="19">
        <f>IF(D215="","",IFERROR(VLOOKUP(D215,Lists!$G$5:$I$40,3,FALSE),""))</f>
      </c>
      <c r="R215" s="20">
        <f>IF(OR(G215="",H215="",Q215=""),"",IF(E215="Short",G215-H215,H215-G215)*F215*Q215-N(K215))</f>
      </c>
      <c r="S215" s="20">
        <f>IF(OR(G215="",I215="",Q215=""),"",ABS(G215-I215)*F215*Q215)</f>
      </c>
      <c r="T215" s="21">
        <f>IF(OR(R215="",N(S215)=0),"",ROUND(R215/S215,2))</f>
      </c>
      <c r="U215" s="19">
        <f>IF(R215="","",IF(R215&gt;0,"Win",IF(R215&lt;0,"Loss","Even")))</f>
      </c>
      <c r="V215" s="20">
        <f>IF(R215="","",SUM($R$5:R215))</f>
      </c>
      <c r="W215" s="20">
        <f>IF(V215="","",MAX(0,MAX($V$5:V215)))</f>
      </c>
      <c r="X215" s="20">
        <f>IF(V215="","",V215-W215)</f>
      </c>
      <c r="Y215" s="19">
        <f>IF(A215="","",IF(COUNTIF($A$5:A215,A215)=1,MAX($Y$4:Y214)+1,""))</f>
      </c>
      <c r="Z215" s="19">
        <f>IF(A215="","",TEXT(A215,"ddd"))</f>
      </c>
    </row>
    <row r="216" spans="1:26" x14ac:dyDescent="0.25">
      <c r="A216" s="15"/>
      <c r="B216" s="16"/>
      <c r="G216" s="17"/>
      <c r="H216" s="17"/>
      <c r="I216" s="17"/>
      <c r="J216" s="17"/>
      <c r="K216" s="18"/>
      <c r="Q216" s="19">
        <f>IF(D216="","",IFERROR(VLOOKUP(D216,Lists!$G$5:$I$40,3,FALSE),""))</f>
      </c>
      <c r="R216" s="20">
        <f>IF(OR(G216="",H216="",Q216=""),"",IF(E216="Short",G216-H216,H216-G216)*F216*Q216-N(K216))</f>
      </c>
      <c r="S216" s="20">
        <f>IF(OR(G216="",I216="",Q216=""),"",ABS(G216-I216)*F216*Q216)</f>
      </c>
      <c r="T216" s="21">
        <f>IF(OR(R216="",N(S216)=0),"",ROUND(R216/S216,2))</f>
      </c>
      <c r="U216" s="19">
        <f>IF(R216="","",IF(R216&gt;0,"Win",IF(R216&lt;0,"Loss","Even")))</f>
      </c>
      <c r="V216" s="20">
        <f>IF(R216="","",SUM($R$5:R216))</f>
      </c>
      <c r="W216" s="20">
        <f>IF(V216="","",MAX(0,MAX($V$5:V216)))</f>
      </c>
      <c r="X216" s="20">
        <f>IF(V216="","",V216-W216)</f>
      </c>
      <c r="Y216" s="19">
        <f>IF(A216="","",IF(COUNTIF($A$5:A216,A216)=1,MAX($Y$4:Y215)+1,""))</f>
      </c>
      <c r="Z216" s="19">
        <f>IF(A216="","",TEXT(A216,"ddd"))</f>
      </c>
    </row>
    <row r="217" spans="1:26" x14ac:dyDescent="0.25">
      <c r="A217" s="15"/>
      <c r="B217" s="16"/>
      <c r="G217" s="17"/>
      <c r="H217" s="17"/>
      <c r="I217" s="17"/>
      <c r="J217" s="17"/>
      <c r="K217" s="18"/>
      <c r="Q217" s="19">
        <f>IF(D217="","",IFERROR(VLOOKUP(D217,Lists!$G$5:$I$40,3,FALSE),""))</f>
      </c>
      <c r="R217" s="20">
        <f>IF(OR(G217="",H217="",Q217=""),"",IF(E217="Short",G217-H217,H217-G217)*F217*Q217-N(K217))</f>
      </c>
      <c r="S217" s="20">
        <f>IF(OR(G217="",I217="",Q217=""),"",ABS(G217-I217)*F217*Q217)</f>
      </c>
      <c r="T217" s="21">
        <f>IF(OR(R217="",N(S217)=0),"",ROUND(R217/S217,2))</f>
      </c>
      <c r="U217" s="19">
        <f>IF(R217="","",IF(R217&gt;0,"Win",IF(R217&lt;0,"Loss","Even")))</f>
      </c>
      <c r="V217" s="20">
        <f>IF(R217="","",SUM($R$5:R217))</f>
      </c>
      <c r="W217" s="20">
        <f>IF(V217="","",MAX(0,MAX($V$5:V217)))</f>
      </c>
      <c r="X217" s="20">
        <f>IF(V217="","",V217-W217)</f>
      </c>
      <c r="Y217" s="19">
        <f>IF(A217="","",IF(COUNTIF($A$5:A217,A217)=1,MAX($Y$4:Y216)+1,""))</f>
      </c>
      <c r="Z217" s="19">
        <f>IF(A217="","",TEXT(A217,"ddd"))</f>
      </c>
    </row>
    <row r="218" spans="1:26" x14ac:dyDescent="0.25">
      <c r="A218" s="15"/>
      <c r="B218" s="16"/>
      <c r="G218" s="17"/>
      <c r="H218" s="17"/>
      <c r="I218" s="17"/>
      <c r="J218" s="17"/>
      <c r="K218" s="18"/>
      <c r="Q218" s="19">
        <f>IF(D218="","",IFERROR(VLOOKUP(D218,Lists!$G$5:$I$40,3,FALSE),""))</f>
      </c>
      <c r="R218" s="20">
        <f>IF(OR(G218="",H218="",Q218=""),"",IF(E218="Short",G218-H218,H218-G218)*F218*Q218-N(K218))</f>
      </c>
      <c r="S218" s="20">
        <f>IF(OR(G218="",I218="",Q218=""),"",ABS(G218-I218)*F218*Q218)</f>
      </c>
      <c r="T218" s="21">
        <f>IF(OR(R218="",N(S218)=0),"",ROUND(R218/S218,2))</f>
      </c>
      <c r="U218" s="19">
        <f>IF(R218="","",IF(R218&gt;0,"Win",IF(R218&lt;0,"Loss","Even")))</f>
      </c>
      <c r="V218" s="20">
        <f>IF(R218="","",SUM($R$5:R218))</f>
      </c>
      <c r="W218" s="20">
        <f>IF(V218="","",MAX(0,MAX($V$5:V218)))</f>
      </c>
      <c r="X218" s="20">
        <f>IF(V218="","",V218-W218)</f>
      </c>
      <c r="Y218" s="19">
        <f>IF(A218="","",IF(COUNTIF($A$5:A218,A218)=1,MAX($Y$4:Y217)+1,""))</f>
      </c>
      <c r="Z218" s="19">
        <f>IF(A218="","",TEXT(A218,"ddd"))</f>
      </c>
    </row>
    <row r="219" spans="1:26" x14ac:dyDescent="0.25">
      <c r="A219" s="15"/>
      <c r="B219" s="16"/>
      <c r="G219" s="17"/>
      <c r="H219" s="17"/>
      <c r="I219" s="17"/>
      <c r="J219" s="17"/>
      <c r="K219" s="18"/>
      <c r="Q219" s="19">
        <f>IF(D219="","",IFERROR(VLOOKUP(D219,Lists!$G$5:$I$40,3,FALSE),""))</f>
      </c>
      <c r="R219" s="20">
        <f>IF(OR(G219="",H219="",Q219=""),"",IF(E219="Short",G219-H219,H219-G219)*F219*Q219-N(K219))</f>
      </c>
      <c r="S219" s="20">
        <f>IF(OR(G219="",I219="",Q219=""),"",ABS(G219-I219)*F219*Q219)</f>
      </c>
      <c r="T219" s="21">
        <f>IF(OR(R219="",N(S219)=0),"",ROUND(R219/S219,2))</f>
      </c>
      <c r="U219" s="19">
        <f>IF(R219="","",IF(R219&gt;0,"Win",IF(R219&lt;0,"Loss","Even")))</f>
      </c>
      <c r="V219" s="20">
        <f>IF(R219="","",SUM($R$5:R219))</f>
      </c>
      <c r="W219" s="20">
        <f>IF(V219="","",MAX(0,MAX($V$5:V219)))</f>
      </c>
      <c r="X219" s="20">
        <f>IF(V219="","",V219-W219)</f>
      </c>
      <c r="Y219" s="19">
        <f>IF(A219="","",IF(COUNTIF($A$5:A219,A219)=1,MAX($Y$4:Y218)+1,""))</f>
      </c>
      <c r="Z219" s="19">
        <f>IF(A219="","",TEXT(A219,"ddd"))</f>
      </c>
    </row>
    <row r="220" spans="1:26" x14ac:dyDescent="0.25">
      <c r="A220" s="15"/>
      <c r="B220" s="16"/>
      <c r="G220" s="17"/>
      <c r="H220" s="17"/>
      <c r="I220" s="17"/>
      <c r="J220" s="17"/>
      <c r="K220" s="18"/>
      <c r="Q220" s="19">
        <f>IF(D220="","",IFERROR(VLOOKUP(D220,Lists!$G$5:$I$40,3,FALSE),""))</f>
      </c>
      <c r="R220" s="20">
        <f>IF(OR(G220="",H220="",Q220=""),"",IF(E220="Short",G220-H220,H220-G220)*F220*Q220-N(K220))</f>
      </c>
      <c r="S220" s="20">
        <f>IF(OR(G220="",I220="",Q220=""),"",ABS(G220-I220)*F220*Q220)</f>
      </c>
      <c r="T220" s="21">
        <f>IF(OR(R220="",N(S220)=0),"",ROUND(R220/S220,2))</f>
      </c>
      <c r="U220" s="19">
        <f>IF(R220="","",IF(R220&gt;0,"Win",IF(R220&lt;0,"Loss","Even")))</f>
      </c>
      <c r="V220" s="20">
        <f>IF(R220="","",SUM($R$5:R220))</f>
      </c>
      <c r="W220" s="20">
        <f>IF(V220="","",MAX(0,MAX($V$5:V220)))</f>
      </c>
      <c r="X220" s="20">
        <f>IF(V220="","",V220-W220)</f>
      </c>
      <c r="Y220" s="19">
        <f>IF(A220="","",IF(COUNTIF($A$5:A220,A220)=1,MAX($Y$4:Y219)+1,""))</f>
      </c>
      <c r="Z220" s="19">
        <f>IF(A220="","",TEXT(A220,"ddd"))</f>
      </c>
    </row>
    <row r="221" spans="1:26" x14ac:dyDescent="0.25">
      <c r="A221" s="15"/>
      <c r="B221" s="16"/>
      <c r="G221" s="17"/>
      <c r="H221" s="17"/>
      <c r="I221" s="17"/>
      <c r="J221" s="17"/>
      <c r="K221" s="18"/>
      <c r="Q221" s="19">
        <f>IF(D221="","",IFERROR(VLOOKUP(D221,Lists!$G$5:$I$40,3,FALSE),""))</f>
      </c>
      <c r="R221" s="20">
        <f>IF(OR(G221="",H221="",Q221=""),"",IF(E221="Short",G221-H221,H221-G221)*F221*Q221-N(K221))</f>
      </c>
      <c r="S221" s="20">
        <f>IF(OR(G221="",I221="",Q221=""),"",ABS(G221-I221)*F221*Q221)</f>
      </c>
      <c r="T221" s="21">
        <f>IF(OR(R221="",N(S221)=0),"",ROUND(R221/S221,2))</f>
      </c>
      <c r="U221" s="19">
        <f>IF(R221="","",IF(R221&gt;0,"Win",IF(R221&lt;0,"Loss","Even")))</f>
      </c>
      <c r="V221" s="20">
        <f>IF(R221="","",SUM($R$5:R221))</f>
      </c>
      <c r="W221" s="20">
        <f>IF(V221="","",MAX(0,MAX($V$5:V221)))</f>
      </c>
      <c r="X221" s="20">
        <f>IF(V221="","",V221-W221)</f>
      </c>
      <c r="Y221" s="19">
        <f>IF(A221="","",IF(COUNTIF($A$5:A221,A221)=1,MAX($Y$4:Y220)+1,""))</f>
      </c>
      <c r="Z221" s="19">
        <f>IF(A221="","",TEXT(A221,"ddd"))</f>
      </c>
    </row>
    <row r="222" spans="1:26" x14ac:dyDescent="0.25">
      <c r="A222" s="15"/>
      <c r="B222" s="16"/>
      <c r="G222" s="17"/>
      <c r="H222" s="17"/>
      <c r="I222" s="17"/>
      <c r="J222" s="17"/>
      <c r="K222" s="18"/>
      <c r="Q222" s="19">
        <f>IF(D222="","",IFERROR(VLOOKUP(D222,Lists!$G$5:$I$40,3,FALSE),""))</f>
      </c>
      <c r="R222" s="20">
        <f>IF(OR(G222="",H222="",Q222=""),"",IF(E222="Short",G222-H222,H222-G222)*F222*Q222-N(K222))</f>
      </c>
      <c r="S222" s="20">
        <f>IF(OR(G222="",I222="",Q222=""),"",ABS(G222-I222)*F222*Q222)</f>
      </c>
      <c r="T222" s="21">
        <f>IF(OR(R222="",N(S222)=0),"",ROUND(R222/S222,2))</f>
      </c>
      <c r="U222" s="19">
        <f>IF(R222="","",IF(R222&gt;0,"Win",IF(R222&lt;0,"Loss","Even")))</f>
      </c>
      <c r="V222" s="20">
        <f>IF(R222="","",SUM($R$5:R222))</f>
      </c>
      <c r="W222" s="20">
        <f>IF(V222="","",MAX(0,MAX($V$5:V222)))</f>
      </c>
      <c r="X222" s="20">
        <f>IF(V222="","",V222-W222)</f>
      </c>
      <c r="Y222" s="19">
        <f>IF(A222="","",IF(COUNTIF($A$5:A222,A222)=1,MAX($Y$4:Y221)+1,""))</f>
      </c>
      <c r="Z222" s="19">
        <f>IF(A222="","",TEXT(A222,"ddd"))</f>
      </c>
    </row>
    <row r="223" spans="1:26" x14ac:dyDescent="0.25">
      <c r="A223" s="15"/>
      <c r="B223" s="16"/>
      <c r="G223" s="17"/>
      <c r="H223" s="17"/>
      <c r="I223" s="17"/>
      <c r="J223" s="17"/>
      <c r="K223" s="18"/>
      <c r="Q223" s="19">
        <f>IF(D223="","",IFERROR(VLOOKUP(D223,Lists!$G$5:$I$40,3,FALSE),""))</f>
      </c>
      <c r="R223" s="20">
        <f>IF(OR(G223="",H223="",Q223=""),"",IF(E223="Short",G223-H223,H223-G223)*F223*Q223-N(K223))</f>
      </c>
      <c r="S223" s="20">
        <f>IF(OR(G223="",I223="",Q223=""),"",ABS(G223-I223)*F223*Q223)</f>
      </c>
      <c r="T223" s="21">
        <f>IF(OR(R223="",N(S223)=0),"",ROUND(R223/S223,2))</f>
      </c>
      <c r="U223" s="19">
        <f>IF(R223="","",IF(R223&gt;0,"Win",IF(R223&lt;0,"Loss","Even")))</f>
      </c>
      <c r="V223" s="20">
        <f>IF(R223="","",SUM($R$5:R223))</f>
      </c>
      <c r="W223" s="20">
        <f>IF(V223="","",MAX(0,MAX($V$5:V223)))</f>
      </c>
      <c r="X223" s="20">
        <f>IF(V223="","",V223-W223)</f>
      </c>
      <c r="Y223" s="19">
        <f>IF(A223="","",IF(COUNTIF($A$5:A223,A223)=1,MAX($Y$4:Y222)+1,""))</f>
      </c>
      <c r="Z223" s="19">
        <f>IF(A223="","",TEXT(A223,"ddd"))</f>
      </c>
    </row>
    <row r="224" spans="1:26" x14ac:dyDescent="0.25">
      <c r="A224" s="15"/>
      <c r="B224" s="16"/>
      <c r="G224" s="17"/>
      <c r="H224" s="17"/>
      <c r="I224" s="17"/>
      <c r="J224" s="17"/>
      <c r="K224" s="18"/>
      <c r="Q224" s="19">
        <f>IF(D224="","",IFERROR(VLOOKUP(D224,Lists!$G$5:$I$40,3,FALSE),""))</f>
      </c>
      <c r="R224" s="20">
        <f>IF(OR(G224="",H224="",Q224=""),"",IF(E224="Short",G224-H224,H224-G224)*F224*Q224-N(K224))</f>
      </c>
      <c r="S224" s="20">
        <f>IF(OR(G224="",I224="",Q224=""),"",ABS(G224-I224)*F224*Q224)</f>
      </c>
      <c r="T224" s="21">
        <f>IF(OR(R224="",N(S224)=0),"",ROUND(R224/S224,2))</f>
      </c>
      <c r="U224" s="19">
        <f>IF(R224="","",IF(R224&gt;0,"Win",IF(R224&lt;0,"Loss","Even")))</f>
      </c>
      <c r="V224" s="20">
        <f>IF(R224="","",SUM($R$5:R224))</f>
      </c>
      <c r="W224" s="20">
        <f>IF(V224="","",MAX(0,MAX($V$5:V224)))</f>
      </c>
      <c r="X224" s="20">
        <f>IF(V224="","",V224-W224)</f>
      </c>
      <c r="Y224" s="19">
        <f>IF(A224="","",IF(COUNTIF($A$5:A224,A224)=1,MAX($Y$4:Y223)+1,""))</f>
      </c>
      <c r="Z224" s="19">
        <f>IF(A224="","",TEXT(A224,"ddd"))</f>
      </c>
    </row>
    <row r="225" spans="1:26" x14ac:dyDescent="0.25">
      <c r="A225" s="15"/>
      <c r="B225" s="16"/>
      <c r="G225" s="17"/>
      <c r="H225" s="17"/>
      <c r="I225" s="17"/>
      <c r="J225" s="17"/>
      <c r="K225" s="18"/>
      <c r="Q225" s="19">
        <f>IF(D225="","",IFERROR(VLOOKUP(D225,Lists!$G$5:$I$40,3,FALSE),""))</f>
      </c>
      <c r="R225" s="20">
        <f>IF(OR(G225="",H225="",Q225=""),"",IF(E225="Short",G225-H225,H225-G225)*F225*Q225-N(K225))</f>
      </c>
      <c r="S225" s="20">
        <f>IF(OR(G225="",I225="",Q225=""),"",ABS(G225-I225)*F225*Q225)</f>
      </c>
      <c r="T225" s="21">
        <f>IF(OR(R225="",N(S225)=0),"",ROUND(R225/S225,2))</f>
      </c>
      <c r="U225" s="19">
        <f>IF(R225="","",IF(R225&gt;0,"Win",IF(R225&lt;0,"Loss","Even")))</f>
      </c>
      <c r="V225" s="20">
        <f>IF(R225="","",SUM($R$5:R225))</f>
      </c>
      <c r="W225" s="20">
        <f>IF(V225="","",MAX(0,MAX($V$5:V225)))</f>
      </c>
      <c r="X225" s="20">
        <f>IF(V225="","",V225-W225)</f>
      </c>
      <c r="Y225" s="19">
        <f>IF(A225="","",IF(COUNTIF($A$5:A225,A225)=1,MAX($Y$4:Y224)+1,""))</f>
      </c>
      <c r="Z225" s="19">
        <f>IF(A225="","",TEXT(A225,"ddd"))</f>
      </c>
    </row>
    <row r="226" spans="1:26" x14ac:dyDescent="0.25">
      <c r="A226" s="15"/>
      <c r="B226" s="16"/>
      <c r="G226" s="17"/>
      <c r="H226" s="17"/>
      <c r="I226" s="17"/>
      <c r="J226" s="17"/>
      <c r="K226" s="18"/>
      <c r="Q226" s="19">
        <f>IF(D226="","",IFERROR(VLOOKUP(D226,Lists!$G$5:$I$40,3,FALSE),""))</f>
      </c>
      <c r="R226" s="20">
        <f>IF(OR(G226="",H226="",Q226=""),"",IF(E226="Short",G226-H226,H226-G226)*F226*Q226-N(K226))</f>
      </c>
      <c r="S226" s="20">
        <f>IF(OR(G226="",I226="",Q226=""),"",ABS(G226-I226)*F226*Q226)</f>
      </c>
      <c r="T226" s="21">
        <f>IF(OR(R226="",N(S226)=0),"",ROUND(R226/S226,2))</f>
      </c>
      <c r="U226" s="19">
        <f>IF(R226="","",IF(R226&gt;0,"Win",IF(R226&lt;0,"Loss","Even")))</f>
      </c>
      <c r="V226" s="20">
        <f>IF(R226="","",SUM($R$5:R226))</f>
      </c>
      <c r="W226" s="20">
        <f>IF(V226="","",MAX(0,MAX($V$5:V226)))</f>
      </c>
      <c r="X226" s="20">
        <f>IF(V226="","",V226-W226)</f>
      </c>
      <c r="Y226" s="19">
        <f>IF(A226="","",IF(COUNTIF($A$5:A226,A226)=1,MAX($Y$4:Y225)+1,""))</f>
      </c>
      <c r="Z226" s="19">
        <f>IF(A226="","",TEXT(A226,"ddd"))</f>
      </c>
    </row>
    <row r="227" spans="1:26" x14ac:dyDescent="0.25">
      <c r="A227" s="15"/>
      <c r="B227" s="16"/>
      <c r="G227" s="17"/>
      <c r="H227" s="17"/>
      <c r="I227" s="17"/>
      <c r="J227" s="17"/>
      <c r="K227" s="18"/>
      <c r="Q227" s="19">
        <f>IF(D227="","",IFERROR(VLOOKUP(D227,Lists!$G$5:$I$40,3,FALSE),""))</f>
      </c>
      <c r="R227" s="20">
        <f>IF(OR(G227="",H227="",Q227=""),"",IF(E227="Short",G227-H227,H227-G227)*F227*Q227-N(K227))</f>
      </c>
      <c r="S227" s="20">
        <f>IF(OR(G227="",I227="",Q227=""),"",ABS(G227-I227)*F227*Q227)</f>
      </c>
      <c r="T227" s="21">
        <f>IF(OR(R227="",N(S227)=0),"",ROUND(R227/S227,2))</f>
      </c>
      <c r="U227" s="19">
        <f>IF(R227="","",IF(R227&gt;0,"Win",IF(R227&lt;0,"Loss","Even")))</f>
      </c>
      <c r="V227" s="20">
        <f>IF(R227="","",SUM($R$5:R227))</f>
      </c>
      <c r="W227" s="20">
        <f>IF(V227="","",MAX(0,MAX($V$5:V227)))</f>
      </c>
      <c r="X227" s="20">
        <f>IF(V227="","",V227-W227)</f>
      </c>
      <c r="Y227" s="19">
        <f>IF(A227="","",IF(COUNTIF($A$5:A227,A227)=1,MAX($Y$4:Y226)+1,""))</f>
      </c>
      <c r="Z227" s="19">
        <f>IF(A227="","",TEXT(A227,"ddd"))</f>
      </c>
    </row>
    <row r="228" spans="1:26" x14ac:dyDescent="0.25">
      <c r="A228" s="15"/>
      <c r="B228" s="16"/>
      <c r="G228" s="17"/>
      <c r="H228" s="17"/>
      <c r="I228" s="17"/>
      <c r="J228" s="17"/>
      <c r="K228" s="18"/>
      <c r="Q228" s="19">
        <f>IF(D228="","",IFERROR(VLOOKUP(D228,Lists!$G$5:$I$40,3,FALSE),""))</f>
      </c>
      <c r="R228" s="20">
        <f>IF(OR(G228="",H228="",Q228=""),"",IF(E228="Short",G228-H228,H228-G228)*F228*Q228-N(K228))</f>
      </c>
      <c r="S228" s="20">
        <f>IF(OR(G228="",I228="",Q228=""),"",ABS(G228-I228)*F228*Q228)</f>
      </c>
      <c r="T228" s="21">
        <f>IF(OR(R228="",N(S228)=0),"",ROUND(R228/S228,2))</f>
      </c>
      <c r="U228" s="19">
        <f>IF(R228="","",IF(R228&gt;0,"Win",IF(R228&lt;0,"Loss","Even")))</f>
      </c>
      <c r="V228" s="20">
        <f>IF(R228="","",SUM($R$5:R228))</f>
      </c>
      <c r="W228" s="20">
        <f>IF(V228="","",MAX(0,MAX($V$5:V228)))</f>
      </c>
      <c r="X228" s="20">
        <f>IF(V228="","",V228-W228)</f>
      </c>
      <c r="Y228" s="19">
        <f>IF(A228="","",IF(COUNTIF($A$5:A228,A228)=1,MAX($Y$4:Y227)+1,""))</f>
      </c>
      <c r="Z228" s="19">
        <f>IF(A228="","",TEXT(A228,"ddd"))</f>
      </c>
    </row>
    <row r="229" spans="1:26" x14ac:dyDescent="0.25">
      <c r="A229" s="15"/>
      <c r="B229" s="16"/>
      <c r="G229" s="17"/>
      <c r="H229" s="17"/>
      <c r="I229" s="17"/>
      <c r="J229" s="17"/>
      <c r="K229" s="18"/>
      <c r="Q229" s="19">
        <f>IF(D229="","",IFERROR(VLOOKUP(D229,Lists!$G$5:$I$40,3,FALSE),""))</f>
      </c>
      <c r="R229" s="20">
        <f>IF(OR(G229="",H229="",Q229=""),"",IF(E229="Short",G229-H229,H229-G229)*F229*Q229-N(K229))</f>
      </c>
      <c r="S229" s="20">
        <f>IF(OR(G229="",I229="",Q229=""),"",ABS(G229-I229)*F229*Q229)</f>
      </c>
      <c r="T229" s="21">
        <f>IF(OR(R229="",N(S229)=0),"",ROUND(R229/S229,2))</f>
      </c>
      <c r="U229" s="19">
        <f>IF(R229="","",IF(R229&gt;0,"Win",IF(R229&lt;0,"Loss","Even")))</f>
      </c>
      <c r="V229" s="20">
        <f>IF(R229="","",SUM($R$5:R229))</f>
      </c>
      <c r="W229" s="20">
        <f>IF(V229="","",MAX(0,MAX($V$5:V229)))</f>
      </c>
      <c r="X229" s="20">
        <f>IF(V229="","",V229-W229)</f>
      </c>
      <c r="Y229" s="19">
        <f>IF(A229="","",IF(COUNTIF($A$5:A229,A229)=1,MAX($Y$4:Y228)+1,""))</f>
      </c>
      <c r="Z229" s="19">
        <f>IF(A229="","",TEXT(A229,"ddd"))</f>
      </c>
    </row>
    <row r="230" spans="1:26" x14ac:dyDescent="0.25">
      <c r="A230" s="15"/>
      <c r="B230" s="16"/>
      <c r="G230" s="17"/>
      <c r="H230" s="17"/>
      <c r="I230" s="17"/>
      <c r="J230" s="17"/>
      <c r="K230" s="18"/>
      <c r="Q230" s="19">
        <f>IF(D230="","",IFERROR(VLOOKUP(D230,Lists!$G$5:$I$40,3,FALSE),""))</f>
      </c>
      <c r="R230" s="20">
        <f>IF(OR(G230="",H230="",Q230=""),"",IF(E230="Short",G230-H230,H230-G230)*F230*Q230-N(K230))</f>
      </c>
      <c r="S230" s="20">
        <f>IF(OR(G230="",I230="",Q230=""),"",ABS(G230-I230)*F230*Q230)</f>
      </c>
      <c r="T230" s="21">
        <f>IF(OR(R230="",N(S230)=0),"",ROUND(R230/S230,2))</f>
      </c>
      <c r="U230" s="19">
        <f>IF(R230="","",IF(R230&gt;0,"Win",IF(R230&lt;0,"Loss","Even")))</f>
      </c>
      <c r="V230" s="20">
        <f>IF(R230="","",SUM($R$5:R230))</f>
      </c>
      <c r="W230" s="20">
        <f>IF(V230="","",MAX(0,MAX($V$5:V230)))</f>
      </c>
      <c r="X230" s="20">
        <f>IF(V230="","",V230-W230)</f>
      </c>
      <c r="Y230" s="19">
        <f>IF(A230="","",IF(COUNTIF($A$5:A230,A230)=1,MAX($Y$4:Y229)+1,""))</f>
      </c>
      <c r="Z230" s="19">
        <f>IF(A230="","",TEXT(A230,"ddd"))</f>
      </c>
    </row>
    <row r="231" spans="1:26" x14ac:dyDescent="0.25">
      <c r="A231" s="15"/>
      <c r="B231" s="16"/>
      <c r="G231" s="17"/>
      <c r="H231" s="17"/>
      <c r="I231" s="17"/>
      <c r="J231" s="17"/>
      <c r="K231" s="18"/>
      <c r="Q231" s="19">
        <f>IF(D231="","",IFERROR(VLOOKUP(D231,Lists!$G$5:$I$40,3,FALSE),""))</f>
      </c>
      <c r="R231" s="20">
        <f>IF(OR(G231="",H231="",Q231=""),"",IF(E231="Short",G231-H231,H231-G231)*F231*Q231-N(K231))</f>
      </c>
      <c r="S231" s="20">
        <f>IF(OR(G231="",I231="",Q231=""),"",ABS(G231-I231)*F231*Q231)</f>
      </c>
      <c r="T231" s="21">
        <f>IF(OR(R231="",N(S231)=0),"",ROUND(R231/S231,2))</f>
      </c>
      <c r="U231" s="19">
        <f>IF(R231="","",IF(R231&gt;0,"Win",IF(R231&lt;0,"Loss","Even")))</f>
      </c>
      <c r="V231" s="20">
        <f>IF(R231="","",SUM($R$5:R231))</f>
      </c>
      <c r="W231" s="20">
        <f>IF(V231="","",MAX(0,MAX($V$5:V231)))</f>
      </c>
      <c r="X231" s="20">
        <f>IF(V231="","",V231-W231)</f>
      </c>
      <c r="Y231" s="19">
        <f>IF(A231="","",IF(COUNTIF($A$5:A231,A231)=1,MAX($Y$4:Y230)+1,""))</f>
      </c>
      <c r="Z231" s="19">
        <f>IF(A231="","",TEXT(A231,"ddd"))</f>
      </c>
    </row>
    <row r="232" spans="1:26" x14ac:dyDescent="0.25">
      <c r="A232" s="15"/>
      <c r="B232" s="16"/>
      <c r="G232" s="17"/>
      <c r="H232" s="17"/>
      <c r="I232" s="17"/>
      <c r="J232" s="17"/>
      <c r="K232" s="18"/>
      <c r="Q232" s="19">
        <f>IF(D232="","",IFERROR(VLOOKUP(D232,Lists!$G$5:$I$40,3,FALSE),""))</f>
      </c>
      <c r="R232" s="20">
        <f>IF(OR(G232="",H232="",Q232=""),"",IF(E232="Short",G232-H232,H232-G232)*F232*Q232-N(K232))</f>
      </c>
      <c r="S232" s="20">
        <f>IF(OR(G232="",I232="",Q232=""),"",ABS(G232-I232)*F232*Q232)</f>
      </c>
      <c r="T232" s="21">
        <f>IF(OR(R232="",N(S232)=0),"",ROUND(R232/S232,2))</f>
      </c>
      <c r="U232" s="19">
        <f>IF(R232="","",IF(R232&gt;0,"Win",IF(R232&lt;0,"Loss","Even")))</f>
      </c>
      <c r="V232" s="20">
        <f>IF(R232="","",SUM($R$5:R232))</f>
      </c>
      <c r="W232" s="20">
        <f>IF(V232="","",MAX(0,MAX($V$5:V232)))</f>
      </c>
      <c r="X232" s="20">
        <f>IF(V232="","",V232-W232)</f>
      </c>
      <c r="Y232" s="19">
        <f>IF(A232="","",IF(COUNTIF($A$5:A232,A232)=1,MAX($Y$4:Y231)+1,""))</f>
      </c>
      <c r="Z232" s="19">
        <f>IF(A232="","",TEXT(A232,"ddd"))</f>
      </c>
    </row>
    <row r="233" spans="1:26" x14ac:dyDescent="0.25">
      <c r="A233" s="15"/>
      <c r="B233" s="16"/>
      <c r="G233" s="17"/>
      <c r="H233" s="17"/>
      <c r="I233" s="17"/>
      <c r="J233" s="17"/>
      <c r="K233" s="18"/>
      <c r="Q233" s="19">
        <f>IF(D233="","",IFERROR(VLOOKUP(D233,Lists!$G$5:$I$40,3,FALSE),""))</f>
      </c>
      <c r="R233" s="20">
        <f>IF(OR(G233="",H233="",Q233=""),"",IF(E233="Short",G233-H233,H233-G233)*F233*Q233-N(K233))</f>
      </c>
      <c r="S233" s="20">
        <f>IF(OR(G233="",I233="",Q233=""),"",ABS(G233-I233)*F233*Q233)</f>
      </c>
      <c r="T233" s="21">
        <f>IF(OR(R233="",N(S233)=0),"",ROUND(R233/S233,2))</f>
      </c>
      <c r="U233" s="19">
        <f>IF(R233="","",IF(R233&gt;0,"Win",IF(R233&lt;0,"Loss","Even")))</f>
      </c>
      <c r="V233" s="20">
        <f>IF(R233="","",SUM($R$5:R233))</f>
      </c>
      <c r="W233" s="20">
        <f>IF(V233="","",MAX(0,MAX($V$5:V233)))</f>
      </c>
      <c r="X233" s="20">
        <f>IF(V233="","",V233-W233)</f>
      </c>
      <c r="Y233" s="19">
        <f>IF(A233="","",IF(COUNTIF($A$5:A233,A233)=1,MAX($Y$4:Y232)+1,""))</f>
      </c>
      <c r="Z233" s="19">
        <f>IF(A233="","",TEXT(A233,"ddd"))</f>
      </c>
    </row>
    <row r="234" spans="1:26" x14ac:dyDescent="0.25">
      <c r="A234" s="15"/>
      <c r="B234" s="16"/>
      <c r="G234" s="17"/>
      <c r="H234" s="17"/>
      <c r="I234" s="17"/>
      <c r="J234" s="17"/>
      <c r="K234" s="18"/>
      <c r="Q234" s="19">
        <f>IF(D234="","",IFERROR(VLOOKUP(D234,Lists!$G$5:$I$40,3,FALSE),""))</f>
      </c>
      <c r="R234" s="20">
        <f>IF(OR(G234="",H234="",Q234=""),"",IF(E234="Short",G234-H234,H234-G234)*F234*Q234-N(K234))</f>
      </c>
      <c r="S234" s="20">
        <f>IF(OR(G234="",I234="",Q234=""),"",ABS(G234-I234)*F234*Q234)</f>
      </c>
      <c r="T234" s="21">
        <f>IF(OR(R234="",N(S234)=0),"",ROUND(R234/S234,2))</f>
      </c>
      <c r="U234" s="19">
        <f>IF(R234="","",IF(R234&gt;0,"Win",IF(R234&lt;0,"Loss","Even")))</f>
      </c>
      <c r="V234" s="20">
        <f>IF(R234="","",SUM($R$5:R234))</f>
      </c>
      <c r="W234" s="20">
        <f>IF(V234="","",MAX(0,MAX($V$5:V234)))</f>
      </c>
      <c r="X234" s="20">
        <f>IF(V234="","",V234-W234)</f>
      </c>
      <c r="Y234" s="19">
        <f>IF(A234="","",IF(COUNTIF($A$5:A234,A234)=1,MAX($Y$4:Y233)+1,""))</f>
      </c>
      <c r="Z234" s="19">
        <f>IF(A234="","",TEXT(A234,"ddd"))</f>
      </c>
    </row>
    <row r="235" spans="1:26" x14ac:dyDescent="0.25">
      <c r="A235" s="15"/>
      <c r="B235" s="16"/>
      <c r="G235" s="17"/>
      <c r="H235" s="17"/>
      <c r="I235" s="17"/>
      <c r="J235" s="17"/>
      <c r="K235" s="18"/>
      <c r="Q235" s="19">
        <f>IF(D235="","",IFERROR(VLOOKUP(D235,Lists!$G$5:$I$40,3,FALSE),""))</f>
      </c>
      <c r="R235" s="20">
        <f>IF(OR(G235="",H235="",Q235=""),"",IF(E235="Short",G235-H235,H235-G235)*F235*Q235-N(K235))</f>
      </c>
      <c r="S235" s="20">
        <f>IF(OR(G235="",I235="",Q235=""),"",ABS(G235-I235)*F235*Q235)</f>
      </c>
      <c r="T235" s="21">
        <f>IF(OR(R235="",N(S235)=0),"",ROUND(R235/S235,2))</f>
      </c>
      <c r="U235" s="19">
        <f>IF(R235="","",IF(R235&gt;0,"Win",IF(R235&lt;0,"Loss","Even")))</f>
      </c>
      <c r="V235" s="20">
        <f>IF(R235="","",SUM($R$5:R235))</f>
      </c>
      <c r="W235" s="20">
        <f>IF(V235="","",MAX(0,MAX($V$5:V235)))</f>
      </c>
      <c r="X235" s="20">
        <f>IF(V235="","",V235-W235)</f>
      </c>
      <c r="Y235" s="19">
        <f>IF(A235="","",IF(COUNTIF($A$5:A235,A235)=1,MAX($Y$4:Y234)+1,""))</f>
      </c>
      <c r="Z235" s="19">
        <f>IF(A235="","",TEXT(A235,"ddd"))</f>
      </c>
    </row>
    <row r="236" spans="1:26" x14ac:dyDescent="0.25">
      <c r="A236" s="15"/>
      <c r="B236" s="16"/>
      <c r="G236" s="17"/>
      <c r="H236" s="17"/>
      <c r="I236" s="17"/>
      <c r="J236" s="17"/>
      <c r="K236" s="18"/>
      <c r="Q236" s="19">
        <f>IF(D236="","",IFERROR(VLOOKUP(D236,Lists!$G$5:$I$40,3,FALSE),""))</f>
      </c>
      <c r="R236" s="20">
        <f>IF(OR(G236="",H236="",Q236=""),"",IF(E236="Short",G236-H236,H236-G236)*F236*Q236-N(K236))</f>
      </c>
      <c r="S236" s="20">
        <f>IF(OR(G236="",I236="",Q236=""),"",ABS(G236-I236)*F236*Q236)</f>
      </c>
      <c r="T236" s="21">
        <f>IF(OR(R236="",N(S236)=0),"",ROUND(R236/S236,2))</f>
      </c>
      <c r="U236" s="19">
        <f>IF(R236="","",IF(R236&gt;0,"Win",IF(R236&lt;0,"Loss","Even")))</f>
      </c>
      <c r="V236" s="20">
        <f>IF(R236="","",SUM($R$5:R236))</f>
      </c>
      <c r="W236" s="20">
        <f>IF(V236="","",MAX(0,MAX($V$5:V236)))</f>
      </c>
      <c r="X236" s="20">
        <f>IF(V236="","",V236-W236)</f>
      </c>
      <c r="Y236" s="19">
        <f>IF(A236="","",IF(COUNTIF($A$5:A236,A236)=1,MAX($Y$4:Y235)+1,""))</f>
      </c>
      <c r="Z236" s="19">
        <f>IF(A236="","",TEXT(A236,"ddd"))</f>
      </c>
    </row>
    <row r="237" spans="1:26" x14ac:dyDescent="0.25">
      <c r="A237" s="15"/>
      <c r="B237" s="16"/>
      <c r="G237" s="17"/>
      <c r="H237" s="17"/>
      <c r="I237" s="17"/>
      <c r="J237" s="17"/>
      <c r="K237" s="18"/>
      <c r="Q237" s="19">
        <f>IF(D237="","",IFERROR(VLOOKUP(D237,Lists!$G$5:$I$40,3,FALSE),""))</f>
      </c>
      <c r="R237" s="20">
        <f>IF(OR(G237="",H237="",Q237=""),"",IF(E237="Short",G237-H237,H237-G237)*F237*Q237-N(K237))</f>
      </c>
      <c r="S237" s="20">
        <f>IF(OR(G237="",I237="",Q237=""),"",ABS(G237-I237)*F237*Q237)</f>
      </c>
      <c r="T237" s="21">
        <f>IF(OR(R237="",N(S237)=0),"",ROUND(R237/S237,2))</f>
      </c>
      <c r="U237" s="19">
        <f>IF(R237="","",IF(R237&gt;0,"Win",IF(R237&lt;0,"Loss","Even")))</f>
      </c>
      <c r="V237" s="20">
        <f>IF(R237="","",SUM($R$5:R237))</f>
      </c>
      <c r="W237" s="20">
        <f>IF(V237="","",MAX(0,MAX($V$5:V237)))</f>
      </c>
      <c r="X237" s="20">
        <f>IF(V237="","",V237-W237)</f>
      </c>
      <c r="Y237" s="19">
        <f>IF(A237="","",IF(COUNTIF($A$5:A237,A237)=1,MAX($Y$4:Y236)+1,""))</f>
      </c>
      <c r="Z237" s="19">
        <f>IF(A237="","",TEXT(A237,"ddd"))</f>
      </c>
    </row>
    <row r="238" spans="1:26" x14ac:dyDescent="0.25">
      <c r="A238" s="15"/>
      <c r="B238" s="16"/>
      <c r="G238" s="17"/>
      <c r="H238" s="17"/>
      <c r="I238" s="17"/>
      <c r="J238" s="17"/>
      <c r="K238" s="18"/>
      <c r="Q238" s="19">
        <f>IF(D238="","",IFERROR(VLOOKUP(D238,Lists!$G$5:$I$40,3,FALSE),""))</f>
      </c>
      <c r="R238" s="20">
        <f>IF(OR(G238="",H238="",Q238=""),"",IF(E238="Short",G238-H238,H238-G238)*F238*Q238-N(K238))</f>
      </c>
      <c r="S238" s="20">
        <f>IF(OR(G238="",I238="",Q238=""),"",ABS(G238-I238)*F238*Q238)</f>
      </c>
      <c r="T238" s="21">
        <f>IF(OR(R238="",N(S238)=0),"",ROUND(R238/S238,2))</f>
      </c>
      <c r="U238" s="19">
        <f>IF(R238="","",IF(R238&gt;0,"Win",IF(R238&lt;0,"Loss","Even")))</f>
      </c>
      <c r="V238" s="20">
        <f>IF(R238="","",SUM($R$5:R238))</f>
      </c>
      <c r="W238" s="20">
        <f>IF(V238="","",MAX(0,MAX($V$5:V238)))</f>
      </c>
      <c r="X238" s="20">
        <f>IF(V238="","",V238-W238)</f>
      </c>
      <c r="Y238" s="19">
        <f>IF(A238="","",IF(COUNTIF($A$5:A238,A238)=1,MAX($Y$4:Y237)+1,""))</f>
      </c>
      <c r="Z238" s="19">
        <f>IF(A238="","",TEXT(A238,"ddd"))</f>
      </c>
    </row>
    <row r="239" spans="1:26" x14ac:dyDescent="0.25">
      <c r="A239" s="15"/>
      <c r="B239" s="16"/>
      <c r="G239" s="17"/>
      <c r="H239" s="17"/>
      <c r="I239" s="17"/>
      <c r="J239" s="17"/>
      <c r="K239" s="18"/>
      <c r="Q239" s="19">
        <f>IF(D239="","",IFERROR(VLOOKUP(D239,Lists!$G$5:$I$40,3,FALSE),""))</f>
      </c>
      <c r="R239" s="20">
        <f>IF(OR(G239="",H239="",Q239=""),"",IF(E239="Short",G239-H239,H239-G239)*F239*Q239-N(K239))</f>
      </c>
      <c r="S239" s="20">
        <f>IF(OR(G239="",I239="",Q239=""),"",ABS(G239-I239)*F239*Q239)</f>
      </c>
      <c r="T239" s="21">
        <f>IF(OR(R239="",N(S239)=0),"",ROUND(R239/S239,2))</f>
      </c>
      <c r="U239" s="19">
        <f>IF(R239="","",IF(R239&gt;0,"Win",IF(R239&lt;0,"Loss","Even")))</f>
      </c>
      <c r="V239" s="20">
        <f>IF(R239="","",SUM($R$5:R239))</f>
      </c>
      <c r="W239" s="20">
        <f>IF(V239="","",MAX(0,MAX($V$5:V239)))</f>
      </c>
      <c r="X239" s="20">
        <f>IF(V239="","",V239-W239)</f>
      </c>
      <c r="Y239" s="19">
        <f>IF(A239="","",IF(COUNTIF($A$5:A239,A239)=1,MAX($Y$4:Y238)+1,""))</f>
      </c>
      <c r="Z239" s="19">
        <f>IF(A239="","",TEXT(A239,"ddd"))</f>
      </c>
    </row>
    <row r="240" spans="1:26" x14ac:dyDescent="0.25">
      <c r="A240" s="15"/>
      <c r="B240" s="16"/>
      <c r="G240" s="17"/>
      <c r="H240" s="17"/>
      <c r="I240" s="17"/>
      <c r="J240" s="17"/>
      <c r="K240" s="18"/>
      <c r="Q240" s="19">
        <f>IF(D240="","",IFERROR(VLOOKUP(D240,Lists!$G$5:$I$40,3,FALSE),""))</f>
      </c>
      <c r="R240" s="20">
        <f>IF(OR(G240="",H240="",Q240=""),"",IF(E240="Short",G240-H240,H240-G240)*F240*Q240-N(K240))</f>
      </c>
      <c r="S240" s="20">
        <f>IF(OR(G240="",I240="",Q240=""),"",ABS(G240-I240)*F240*Q240)</f>
      </c>
      <c r="T240" s="21">
        <f>IF(OR(R240="",N(S240)=0),"",ROUND(R240/S240,2))</f>
      </c>
      <c r="U240" s="19">
        <f>IF(R240="","",IF(R240&gt;0,"Win",IF(R240&lt;0,"Loss","Even")))</f>
      </c>
      <c r="V240" s="20">
        <f>IF(R240="","",SUM($R$5:R240))</f>
      </c>
      <c r="W240" s="20">
        <f>IF(V240="","",MAX(0,MAX($V$5:V240)))</f>
      </c>
      <c r="X240" s="20">
        <f>IF(V240="","",V240-W240)</f>
      </c>
      <c r="Y240" s="19">
        <f>IF(A240="","",IF(COUNTIF($A$5:A240,A240)=1,MAX($Y$4:Y239)+1,""))</f>
      </c>
      <c r="Z240" s="19">
        <f>IF(A240="","",TEXT(A240,"ddd"))</f>
      </c>
    </row>
    <row r="241" spans="1:26" x14ac:dyDescent="0.25">
      <c r="A241" s="15"/>
      <c r="B241" s="16"/>
      <c r="G241" s="17"/>
      <c r="H241" s="17"/>
      <c r="I241" s="17"/>
      <c r="J241" s="17"/>
      <c r="K241" s="18"/>
      <c r="Q241" s="19">
        <f>IF(D241="","",IFERROR(VLOOKUP(D241,Lists!$G$5:$I$40,3,FALSE),""))</f>
      </c>
      <c r="R241" s="20">
        <f>IF(OR(G241="",H241="",Q241=""),"",IF(E241="Short",G241-H241,H241-G241)*F241*Q241-N(K241))</f>
      </c>
      <c r="S241" s="20">
        <f>IF(OR(G241="",I241="",Q241=""),"",ABS(G241-I241)*F241*Q241)</f>
      </c>
      <c r="T241" s="21">
        <f>IF(OR(R241="",N(S241)=0),"",ROUND(R241/S241,2))</f>
      </c>
      <c r="U241" s="19">
        <f>IF(R241="","",IF(R241&gt;0,"Win",IF(R241&lt;0,"Loss","Even")))</f>
      </c>
      <c r="V241" s="20">
        <f>IF(R241="","",SUM($R$5:R241))</f>
      </c>
      <c r="W241" s="20">
        <f>IF(V241="","",MAX(0,MAX($V$5:V241)))</f>
      </c>
      <c r="X241" s="20">
        <f>IF(V241="","",V241-W241)</f>
      </c>
      <c r="Y241" s="19">
        <f>IF(A241="","",IF(COUNTIF($A$5:A241,A241)=1,MAX($Y$4:Y240)+1,""))</f>
      </c>
      <c r="Z241" s="19">
        <f>IF(A241="","",TEXT(A241,"ddd"))</f>
      </c>
    </row>
    <row r="242" spans="1:26" x14ac:dyDescent="0.25">
      <c r="A242" s="15"/>
      <c r="B242" s="16"/>
      <c r="G242" s="17"/>
      <c r="H242" s="17"/>
      <c r="I242" s="17"/>
      <c r="J242" s="17"/>
      <c r="K242" s="18"/>
      <c r="Q242" s="19">
        <f>IF(D242="","",IFERROR(VLOOKUP(D242,Lists!$G$5:$I$40,3,FALSE),""))</f>
      </c>
      <c r="R242" s="20">
        <f>IF(OR(G242="",H242="",Q242=""),"",IF(E242="Short",G242-H242,H242-G242)*F242*Q242-N(K242))</f>
      </c>
      <c r="S242" s="20">
        <f>IF(OR(G242="",I242="",Q242=""),"",ABS(G242-I242)*F242*Q242)</f>
      </c>
      <c r="T242" s="21">
        <f>IF(OR(R242="",N(S242)=0),"",ROUND(R242/S242,2))</f>
      </c>
      <c r="U242" s="19">
        <f>IF(R242="","",IF(R242&gt;0,"Win",IF(R242&lt;0,"Loss","Even")))</f>
      </c>
      <c r="V242" s="20">
        <f>IF(R242="","",SUM($R$5:R242))</f>
      </c>
      <c r="W242" s="20">
        <f>IF(V242="","",MAX(0,MAX($V$5:V242)))</f>
      </c>
      <c r="X242" s="20">
        <f>IF(V242="","",V242-W242)</f>
      </c>
      <c r="Y242" s="19">
        <f>IF(A242="","",IF(COUNTIF($A$5:A242,A242)=1,MAX($Y$4:Y241)+1,""))</f>
      </c>
      <c r="Z242" s="19">
        <f>IF(A242="","",TEXT(A242,"ddd"))</f>
      </c>
    </row>
    <row r="243" spans="1:26" x14ac:dyDescent="0.25">
      <c r="A243" s="15"/>
      <c r="B243" s="16"/>
      <c r="G243" s="17"/>
      <c r="H243" s="17"/>
      <c r="I243" s="17"/>
      <c r="J243" s="17"/>
      <c r="K243" s="18"/>
      <c r="Q243" s="19">
        <f>IF(D243="","",IFERROR(VLOOKUP(D243,Lists!$G$5:$I$40,3,FALSE),""))</f>
      </c>
      <c r="R243" s="20">
        <f>IF(OR(G243="",H243="",Q243=""),"",IF(E243="Short",G243-H243,H243-G243)*F243*Q243-N(K243))</f>
      </c>
      <c r="S243" s="20">
        <f>IF(OR(G243="",I243="",Q243=""),"",ABS(G243-I243)*F243*Q243)</f>
      </c>
      <c r="T243" s="21">
        <f>IF(OR(R243="",N(S243)=0),"",ROUND(R243/S243,2))</f>
      </c>
      <c r="U243" s="19">
        <f>IF(R243="","",IF(R243&gt;0,"Win",IF(R243&lt;0,"Loss","Even")))</f>
      </c>
      <c r="V243" s="20">
        <f>IF(R243="","",SUM($R$5:R243))</f>
      </c>
      <c r="W243" s="20">
        <f>IF(V243="","",MAX(0,MAX($V$5:V243)))</f>
      </c>
      <c r="X243" s="20">
        <f>IF(V243="","",V243-W243)</f>
      </c>
      <c r="Y243" s="19">
        <f>IF(A243="","",IF(COUNTIF($A$5:A243,A243)=1,MAX($Y$4:Y242)+1,""))</f>
      </c>
      <c r="Z243" s="19">
        <f>IF(A243="","",TEXT(A243,"ddd"))</f>
      </c>
    </row>
    <row r="244" spans="1:26" x14ac:dyDescent="0.25">
      <c r="A244" s="15"/>
      <c r="B244" s="16"/>
      <c r="G244" s="17"/>
      <c r="H244" s="17"/>
      <c r="I244" s="17"/>
      <c r="J244" s="17"/>
      <c r="K244" s="18"/>
      <c r="Q244" s="19">
        <f>IF(D244="","",IFERROR(VLOOKUP(D244,Lists!$G$5:$I$40,3,FALSE),""))</f>
      </c>
      <c r="R244" s="20">
        <f>IF(OR(G244="",H244="",Q244=""),"",IF(E244="Short",G244-H244,H244-G244)*F244*Q244-N(K244))</f>
      </c>
      <c r="S244" s="20">
        <f>IF(OR(G244="",I244="",Q244=""),"",ABS(G244-I244)*F244*Q244)</f>
      </c>
      <c r="T244" s="21">
        <f>IF(OR(R244="",N(S244)=0),"",ROUND(R244/S244,2))</f>
      </c>
      <c r="U244" s="19">
        <f>IF(R244="","",IF(R244&gt;0,"Win",IF(R244&lt;0,"Loss","Even")))</f>
      </c>
      <c r="V244" s="20">
        <f>IF(R244="","",SUM($R$5:R244))</f>
      </c>
      <c r="W244" s="20">
        <f>IF(V244="","",MAX(0,MAX($V$5:V244)))</f>
      </c>
      <c r="X244" s="20">
        <f>IF(V244="","",V244-W244)</f>
      </c>
      <c r="Y244" s="19">
        <f>IF(A244="","",IF(COUNTIF($A$5:A244,A244)=1,MAX($Y$4:Y243)+1,""))</f>
      </c>
      <c r="Z244" s="19">
        <f>IF(A244="","",TEXT(A244,"ddd"))</f>
      </c>
    </row>
    <row r="245" spans="1:26" x14ac:dyDescent="0.25">
      <c r="A245" s="15"/>
      <c r="B245" s="16"/>
      <c r="G245" s="17"/>
      <c r="H245" s="17"/>
      <c r="I245" s="17"/>
      <c r="J245" s="17"/>
      <c r="K245" s="18"/>
      <c r="Q245" s="19">
        <f>IF(D245="","",IFERROR(VLOOKUP(D245,Lists!$G$5:$I$40,3,FALSE),""))</f>
      </c>
      <c r="R245" s="20">
        <f>IF(OR(G245="",H245="",Q245=""),"",IF(E245="Short",G245-H245,H245-G245)*F245*Q245-N(K245))</f>
      </c>
      <c r="S245" s="20">
        <f>IF(OR(G245="",I245="",Q245=""),"",ABS(G245-I245)*F245*Q245)</f>
      </c>
      <c r="T245" s="21">
        <f>IF(OR(R245="",N(S245)=0),"",ROUND(R245/S245,2))</f>
      </c>
      <c r="U245" s="19">
        <f>IF(R245="","",IF(R245&gt;0,"Win",IF(R245&lt;0,"Loss","Even")))</f>
      </c>
      <c r="V245" s="20">
        <f>IF(R245="","",SUM($R$5:R245))</f>
      </c>
      <c r="W245" s="20">
        <f>IF(V245="","",MAX(0,MAX($V$5:V245)))</f>
      </c>
      <c r="X245" s="20">
        <f>IF(V245="","",V245-W245)</f>
      </c>
      <c r="Y245" s="19">
        <f>IF(A245="","",IF(COUNTIF($A$5:A245,A245)=1,MAX($Y$4:Y244)+1,""))</f>
      </c>
      <c r="Z245" s="19">
        <f>IF(A245="","",TEXT(A245,"ddd"))</f>
      </c>
    </row>
    <row r="246" spans="1:26" x14ac:dyDescent="0.25">
      <c r="A246" s="15"/>
      <c r="B246" s="16"/>
      <c r="G246" s="17"/>
      <c r="H246" s="17"/>
      <c r="I246" s="17"/>
      <c r="J246" s="17"/>
      <c r="K246" s="18"/>
      <c r="Q246" s="19">
        <f>IF(D246="","",IFERROR(VLOOKUP(D246,Lists!$G$5:$I$40,3,FALSE),""))</f>
      </c>
      <c r="R246" s="20">
        <f>IF(OR(G246="",H246="",Q246=""),"",IF(E246="Short",G246-H246,H246-G246)*F246*Q246-N(K246))</f>
      </c>
      <c r="S246" s="20">
        <f>IF(OR(G246="",I246="",Q246=""),"",ABS(G246-I246)*F246*Q246)</f>
      </c>
      <c r="T246" s="21">
        <f>IF(OR(R246="",N(S246)=0),"",ROUND(R246/S246,2))</f>
      </c>
      <c r="U246" s="19">
        <f>IF(R246="","",IF(R246&gt;0,"Win",IF(R246&lt;0,"Loss","Even")))</f>
      </c>
      <c r="V246" s="20">
        <f>IF(R246="","",SUM($R$5:R246))</f>
      </c>
      <c r="W246" s="20">
        <f>IF(V246="","",MAX(0,MAX($V$5:V246)))</f>
      </c>
      <c r="X246" s="20">
        <f>IF(V246="","",V246-W246)</f>
      </c>
      <c r="Y246" s="19">
        <f>IF(A246="","",IF(COUNTIF($A$5:A246,A246)=1,MAX($Y$4:Y245)+1,""))</f>
      </c>
      <c r="Z246" s="19">
        <f>IF(A246="","",TEXT(A246,"ddd"))</f>
      </c>
    </row>
    <row r="247" spans="1:26" x14ac:dyDescent="0.25">
      <c r="A247" s="15"/>
      <c r="B247" s="16"/>
      <c r="G247" s="17"/>
      <c r="H247" s="17"/>
      <c r="I247" s="17"/>
      <c r="J247" s="17"/>
      <c r="K247" s="18"/>
      <c r="Q247" s="19">
        <f>IF(D247="","",IFERROR(VLOOKUP(D247,Lists!$G$5:$I$40,3,FALSE),""))</f>
      </c>
      <c r="R247" s="20">
        <f>IF(OR(G247="",H247="",Q247=""),"",IF(E247="Short",G247-H247,H247-G247)*F247*Q247-N(K247))</f>
      </c>
      <c r="S247" s="20">
        <f>IF(OR(G247="",I247="",Q247=""),"",ABS(G247-I247)*F247*Q247)</f>
      </c>
      <c r="T247" s="21">
        <f>IF(OR(R247="",N(S247)=0),"",ROUND(R247/S247,2))</f>
      </c>
      <c r="U247" s="19">
        <f>IF(R247="","",IF(R247&gt;0,"Win",IF(R247&lt;0,"Loss","Even")))</f>
      </c>
      <c r="V247" s="20">
        <f>IF(R247="","",SUM($R$5:R247))</f>
      </c>
      <c r="W247" s="20">
        <f>IF(V247="","",MAX(0,MAX($V$5:V247)))</f>
      </c>
      <c r="X247" s="20">
        <f>IF(V247="","",V247-W247)</f>
      </c>
      <c r="Y247" s="19">
        <f>IF(A247="","",IF(COUNTIF($A$5:A247,A247)=1,MAX($Y$4:Y246)+1,""))</f>
      </c>
      <c r="Z247" s="19">
        <f>IF(A247="","",TEXT(A247,"ddd"))</f>
      </c>
    </row>
    <row r="248" spans="1:26" x14ac:dyDescent="0.25">
      <c r="A248" s="15"/>
      <c r="B248" s="16"/>
      <c r="G248" s="17"/>
      <c r="H248" s="17"/>
      <c r="I248" s="17"/>
      <c r="J248" s="17"/>
      <c r="K248" s="18"/>
      <c r="Q248" s="19">
        <f>IF(D248="","",IFERROR(VLOOKUP(D248,Lists!$G$5:$I$40,3,FALSE),""))</f>
      </c>
      <c r="R248" s="20">
        <f>IF(OR(G248="",H248="",Q248=""),"",IF(E248="Short",G248-H248,H248-G248)*F248*Q248-N(K248))</f>
      </c>
      <c r="S248" s="20">
        <f>IF(OR(G248="",I248="",Q248=""),"",ABS(G248-I248)*F248*Q248)</f>
      </c>
      <c r="T248" s="21">
        <f>IF(OR(R248="",N(S248)=0),"",ROUND(R248/S248,2))</f>
      </c>
      <c r="U248" s="19">
        <f>IF(R248="","",IF(R248&gt;0,"Win",IF(R248&lt;0,"Loss","Even")))</f>
      </c>
      <c r="V248" s="20">
        <f>IF(R248="","",SUM($R$5:R248))</f>
      </c>
      <c r="W248" s="20">
        <f>IF(V248="","",MAX(0,MAX($V$5:V248)))</f>
      </c>
      <c r="X248" s="20">
        <f>IF(V248="","",V248-W248)</f>
      </c>
      <c r="Y248" s="19">
        <f>IF(A248="","",IF(COUNTIF($A$5:A248,A248)=1,MAX($Y$4:Y247)+1,""))</f>
      </c>
      <c r="Z248" s="19">
        <f>IF(A248="","",TEXT(A248,"ddd"))</f>
      </c>
    </row>
    <row r="249" spans="1:26" x14ac:dyDescent="0.25">
      <c r="A249" s="15"/>
      <c r="B249" s="16"/>
      <c r="G249" s="17"/>
      <c r="H249" s="17"/>
      <c r="I249" s="17"/>
      <c r="J249" s="17"/>
      <c r="K249" s="18"/>
      <c r="Q249" s="19">
        <f>IF(D249="","",IFERROR(VLOOKUP(D249,Lists!$G$5:$I$40,3,FALSE),""))</f>
      </c>
      <c r="R249" s="20">
        <f>IF(OR(G249="",H249="",Q249=""),"",IF(E249="Short",G249-H249,H249-G249)*F249*Q249-N(K249))</f>
      </c>
      <c r="S249" s="20">
        <f>IF(OR(G249="",I249="",Q249=""),"",ABS(G249-I249)*F249*Q249)</f>
      </c>
      <c r="T249" s="21">
        <f>IF(OR(R249="",N(S249)=0),"",ROUND(R249/S249,2))</f>
      </c>
      <c r="U249" s="19">
        <f>IF(R249="","",IF(R249&gt;0,"Win",IF(R249&lt;0,"Loss","Even")))</f>
      </c>
      <c r="V249" s="20">
        <f>IF(R249="","",SUM($R$5:R249))</f>
      </c>
      <c r="W249" s="20">
        <f>IF(V249="","",MAX(0,MAX($V$5:V249)))</f>
      </c>
      <c r="X249" s="20">
        <f>IF(V249="","",V249-W249)</f>
      </c>
      <c r="Y249" s="19">
        <f>IF(A249="","",IF(COUNTIF($A$5:A249,A249)=1,MAX($Y$4:Y248)+1,""))</f>
      </c>
      <c r="Z249" s="19">
        <f>IF(A249="","",TEXT(A249,"ddd"))</f>
      </c>
    </row>
    <row r="250" spans="1:26" x14ac:dyDescent="0.25">
      <c r="A250" s="15"/>
      <c r="B250" s="16"/>
      <c r="G250" s="17"/>
      <c r="H250" s="17"/>
      <c r="I250" s="17"/>
      <c r="J250" s="17"/>
      <c r="K250" s="18"/>
      <c r="Q250" s="19">
        <f>IF(D250="","",IFERROR(VLOOKUP(D250,Lists!$G$5:$I$40,3,FALSE),""))</f>
      </c>
      <c r="R250" s="20">
        <f>IF(OR(G250="",H250="",Q250=""),"",IF(E250="Short",G250-H250,H250-G250)*F250*Q250-N(K250))</f>
      </c>
      <c r="S250" s="20">
        <f>IF(OR(G250="",I250="",Q250=""),"",ABS(G250-I250)*F250*Q250)</f>
      </c>
      <c r="T250" s="21">
        <f>IF(OR(R250="",N(S250)=0),"",ROUND(R250/S250,2))</f>
      </c>
      <c r="U250" s="19">
        <f>IF(R250="","",IF(R250&gt;0,"Win",IF(R250&lt;0,"Loss","Even")))</f>
      </c>
      <c r="V250" s="20">
        <f>IF(R250="","",SUM($R$5:R250))</f>
      </c>
      <c r="W250" s="20">
        <f>IF(V250="","",MAX(0,MAX($V$5:V250)))</f>
      </c>
      <c r="X250" s="20">
        <f>IF(V250="","",V250-W250)</f>
      </c>
      <c r="Y250" s="19">
        <f>IF(A250="","",IF(COUNTIF($A$5:A250,A250)=1,MAX($Y$4:Y249)+1,""))</f>
      </c>
      <c r="Z250" s="19">
        <f>IF(A250="","",TEXT(A250,"ddd"))</f>
      </c>
    </row>
    <row r="251" spans="1:26" x14ac:dyDescent="0.25">
      <c r="A251" s="15"/>
      <c r="B251" s="16"/>
      <c r="G251" s="17"/>
      <c r="H251" s="17"/>
      <c r="I251" s="17"/>
      <c r="J251" s="17"/>
      <c r="K251" s="18"/>
      <c r="Q251" s="19">
        <f>IF(D251="","",IFERROR(VLOOKUP(D251,Lists!$G$5:$I$40,3,FALSE),""))</f>
      </c>
      <c r="R251" s="20">
        <f>IF(OR(G251="",H251="",Q251=""),"",IF(E251="Short",G251-H251,H251-G251)*F251*Q251-N(K251))</f>
      </c>
      <c r="S251" s="20">
        <f>IF(OR(G251="",I251="",Q251=""),"",ABS(G251-I251)*F251*Q251)</f>
      </c>
      <c r="T251" s="21">
        <f>IF(OR(R251="",N(S251)=0),"",ROUND(R251/S251,2))</f>
      </c>
      <c r="U251" s="19">
        <f>IF(R251="","",IF(R251&gt;0,"Win",IF(R251&lt;0,"Loss","Even")))</f>
      </c>
      <c r="V251" s="20">
        <f>IF(R251="","",SUM($R$5:R251))</f>
      </c>
      <c r="W251" s="20">
        <f>IF(V251="","",MAX(0,MAX($V$5:V251)))</f>
      </c>
      <c r="X251" s="20">
        <f>IF(V251="","",V251-W251)</f>
      </c>
      <c r="Y251" s="19">
        <f>IF(A251="","",IF(COUNTIF($A$5:A251,A251)=1,MAX($Y$4:Y250)+1,""))</f>
      </c>
      <c r="Z251" s="19">
        <f>IF(A251="","",TEXT(A251,"ddd"))</f>
      </c>
    </row>
    <row r="252" spans="1:26" x14ac:dyDescent="0.25">
      <c r="A252" s="15"/>
      <c r="B252" s="16"/>
      <c r="G252" s="17"/>
      <c r="H252" s="17"/>
      <c r="I252" s="17"/>
      <c r="J252" s="17"/>
      <c r="K252" s="18"/>
      <c r="Q252" s="19">
        <f>IF(D252="","",IFERROR(VLOOKUP(D252,Lists!$G$5:$I$40,3,FALSE),""))</f>
      </c>
      <c r="R252" s="20">
        <f>IF(OR(G252="",H252="",Q252=""),"",IF(E252="Short",G252-H252,H252-G252)*F252*Q252-N(K252))</f>
      </c>
      <c r="S252" s="20">
        <f>IF(OR(G252="",I252="",Q252=""),"",ABS(G252-I252)*F252*Q252)</f>
      </c>
      <c r="T252" s="21">
        <f>IF(OR(R252="",N(S252)=0),"",ROUND(R252/S252,2))</f>
      </c>
      <c r="U252" s="19">
        <f>IF(R252="","",IF(R252&gt;0,"Win",IF(R252&lt;0,"Loss","Even")))</f>
      </c>
      <c r="V252" s="20">
        <f>IF(R252="","",SUM($R$5:R252))</f>
      </c>
      <c r="W252" s="20">
        <f>IF(V252="","",MAX(0,MAX($V$5:V252)))</f>
      </c>
      <c r="X252" s="20">
        <f>IF(V252="","",V252-W252)</f>
      </c>
      <c r="Y252" s="19">
        <f>IF(A252="","",IF(COUNTIF($A$5:A252,A252)=1,MAX($Y$4:Y251)+1,""))</f>
      </c>
      <c r="Z252" s="19">
        <f>IF(A252="","",TEXT(A252,"ddd"))</f>
      </c>
    </row>
    <row r="253" spans="1:26" x14ac:dyDescent="0.25">
      <c r="A253" s="15"/>
      <c r="B253" s="16"/>
      <c r="G253" s="17"/>
      <c r="H253" s="17"/>
      <c r="I253" s="17"/>
      <c r="J253" s="17"/>
      <c r="K253" s="18"/>
      <c r="Q253" s="19">
        <f>IF(D253="","",IFERROR(VLOOKUP(D253,Lists!$G$5:$I$40,3,FALSE),""))</f>
      </c>
      <c r="R253" s="20">
        <f>IF(OR(G253="",H253="",Q253=""),"",IF(E253="Short",G253-H253,H253-G253)*F253*Q253-N(K253))</f>
      </c>
      <c r="S253" s="20">
        <f>IF(OR(G253="",I253="",Q253=""),"",ABS(G253-I253)*F253*Q253)</f>
      </c>
      <c r="T253" s="21">
        <f>IF(OR(R253="",N(S253)=0),"",ROUND(R253/S253,2))</f>
      </c>
      <c r="U253" s="19">
        <f>IF(R253="","",IF(R253&gt;0,"Win",IF(R253&lt;0,"Loss","Even")))</f>
      </c>
      <c r="V253" s="20">
        <f>IF(R253="","",SUM($R$5:R253))</f>
      </c>
      <c r="W253" s="20">
        <f>IF(V253="","",MAX(0,MAX($V$5:V253)))</f>
      </c>
      <c r="X253" s="20">
        <f>IF(V253="","",V253-W253)</f>
      </c>
      <c r="Y253" s="19">
        <f>IF(A253="","",IF(COUNTIF($A$5:A253,A253)=1,MAX($Y$4:Y252)+1,""))</f>
      </c>
      <c r="Z253" s="19">
        <f>IF(A253="","",TEXT(A253,"ddd"))</f>
      </c>
    </row>
    <row r="254" spans="1:26" x14ac:dyDescent="0.25">
      <c r="A254" s="15"/>
      <c r="B254" s="16"/>
      <c r="G254" s="17"/>
      <c r="H254" s="17"/>
      <c r="I254" s="17"/>
      <c r="J254" s="17"/>
      <c r="K254" s="18"/>
      <c r="Q254" s="19">
        <f>IF(D254="","",IFERROR(VLOOKUP(D254,Lists!$G$5:$I$40,3,FALSE),""))</f>
      </c>
      <c r="R254" s="20">
        <f>IF(OR(G254="",H254="",Q254=""),"",IF(E254="Short",G254-H254,H254-G254)*F254*Q254-N(K254))</f>
      </c>
      <c r="S254" s="20">
        <f>IF(OR(G254="",I254="",Q254=""),"",ABS(G254-I254)*F254*Q254)</f>
      </c>
      <c r="T254" s="21">
        <f>IF(OR(R254="",N(S254)=0),"",ROUND(R254/S254,2))</f>
      </c>
      <c r="U254" s="19">
        <f>IF(R254="","",IF(R254&gt;0,"Win",IF(R254&lt;0,"Loss","Even")))</f>
      </c>
      <c r="V254" s="20">
        <f>IF(R254="","",SUM($R$5:R254))</f>
      </c>
      <c r="W254" s="20">
        <f>IF(V254="","",MAX(0,MAX($V$5:V254)))</f>
      </c>
      <c r="X254" s="20">
        <f>IF(V254="","",V254-W254)</f>
      </c>
      <c r="Y254" s="19">
        <f>IF(A254="","",IF(COUNTIF($A$5:A254,A254)=1,MAX($Y$4:Y253)+1,""))</f>
      </c>
      <c r="Z254" s="19">
        <f>IF(A254="","",TEXT(A254,"ddd"))</f>
      </c>
    </row>
    <row r="255" spans="1:26" x14ac:dyDescent="0.25">
      <c r="A255" s="15"/>
      <c r="B255" s="16"/>
      <c r="G255" s="17"/>
      <c r="H255" s="17"/>
      <c r="I255" s="17"/>
      <c r="J255" s="17"/>
      <c r="K255" s="18"/>
      <c r="Q255" s="19">
        <f>IF(D255="","",IFERROR(VLOOKUP(D255,Lists!$G$5:$I$40,3,FALSE),""))</f>
      </c>
      <c r="R255" s="20">
        <f>IF(OR(G255="",H255="",Q255=""),"",IF(E255="Short",G255-H255,H255-G255)*F255*Q255-N(K255))</f>
      </c>
      <c r="S255" s="20">
        <f>IF(OR(G255="",I255="",Q255=""),"",ABS(G255-I255)*F255*Q255)</f>
      </c>
      <c r="T255" s="21">
        <f>IF(OR(R255="",N(S255)=0),"",ROUND(R255/S255,2))</f>
      </c>
      <c r="U255" s="19">
        <f>IF(R255="","",IF(R255&gt;0,"Win",IF(R255&lt;0,"Loss","Even")))</f>
      </c>
      <c r="V255" s="20">
        <f>IF(R255="","",SUM($R$5:R255))</f>
      </c>
      <c r="W255" s="20">
        <f>IF(V255="","",MAX(0,MAX($V$5:V255)))</f>
      </c>
      <c r="X255" s="20">
        <f>IF(V255="","",V255-W255)</f>
      </c>
      <c r="Y255" s="19">
        <f>IF(A255="","",IF(COUNTIF($A$5:A255,A255)=1,MAX($Y$4:Y254)+1,""))</f>
      </c>
      <c r="Z255" s="19">
        <f>IF(A255="","",TEXT(A255,"ddd"))</f>
      </c>
    </row>
    <row r="256" spans="1:26" x14ac:dyDescent="0.25">
      <c r="A256" s="15"/>
      <c r="B256" s="16"/>
      <c r="G256" s="17"/>
      <c r="H256" s="17"/>
      <c r="I256" s="17"/>
      <c r="J256" s="17"/>
      <c r="K256" s="18"/>
      <c r="Q256" s="19">
        <f>IF(D256="","",IFERROR(VLOOKUP(D256,Lists!$G$5:$I$40,3,FALSE),""))</f>
      </c>
      <c r="R256" s="20">
        <f>IF(OR(G256="",H256="",Q256=""),"",IF(E256="Short",G256-H256,H256-G256)*F256*Q256-N(K256))</f>
      </c>
      <c r="S256" s="20">
        <f>IF(OR(G256="",I256="",Q256=""),"",ABS(G256-I256)*F256*Q256)</f>
      </c>
      <c r="T256" s="21">
        <f>IF(OR(R256="",N(S256)=0),"",ROUND(R256/S256,2))</f>
      </c>
      <c r="U256" s="19">
        <f>IF(R256="","",IF(R256&gt;0,"Win",IF(R256&lt;0,"Loss","Even")))</f>
      </c>
      <c r="V256" s="20">
        <f>IF(R256="","",SUM($R$5:R256))</f>
      </c>
      <c r="W256" s="20">
        <f>IF(V256="","",MAX(0,MAX($V$5:V256)))</f>
      </c>
      <c r="X256" s="20">
        <f>IF(V256="","",V256-W256)</f>
      </c>
      <c r="Y256" s="19">
        <f>IF(A256="","",IF(COUNTIF($A$5:A256,A256)=1,MAX($Y$4:Y255)+1,""))</f>
      </c>
      <c r="Z256" s="19">
        <f>IF(A256="","",TEXT(A256,"ddd"))</f>
      </c>
    </row>
    <row r="257" spans="1:26" x14ac:dyDescent="0.25">
      <c r="A257" s="15"/>
      <c r="B257" s="16"/>
      <c r="G257" s="17"/>
      <c r="H257" s="17"/>
      <c r="I257" s="17"/>
      <c r="J257" s="17"/>
      <c r="K257" s="18"/>
      <c r="Q257" s="19">
        <f>IF(D257="","",IFERROR(VLOOKUP(D257,Lists!$G$5:$I$40,3,FALSE),""))</f>
      </c>
      <c r="R257" s="20">
        <f>IF(OR(G257="",H257="",Q257=""),"",IF(E257="Short",G257-H257,H257-G257)*F257*Q257-N(K257))</f>
      </c>
      <c r="S257" s="20">
        <f>IF(OR(G257="",I257="",Q257=""),"",ABS(G257-I257)*F257*Q257)</f>
      </c>
      <c r="T257" s="21">
        <f>IF(OR(R257="",N(S257)=0),"",ROUND(R257/S257,2))</f>
      </c>
      <c r="U257" s="19">
        <f>IF(R257="","",IF(R257&gt;0,"Win",IF(R257&lt;0,"Loss","Even")))</f>
      </c>
      <c r="V257" s="20">
        <f>IF(R257="","",SUM($R$5:R257))</f>
      </c>
      <c r="W257" s="20">
        <f>IF(V257="","",MAX(0,MAX($V$5:V257)))</f>
      </c>
      <c r="X257" s="20">
        <f>IF(V257="","",V257-W257)</f>
      </c>
      <c r="Y257" s="19">
        <f>IF(A257="","",IF(COUNTIF($A$5:A257,A257)=1,MAX($Y$4:Y256)+1,""))</f>
      </c>
      <c r="Z257" s="19">
        <f>IF(A257="","",TEXT(A257,"ddd"))</f>
      </c>
    </row>
    <row r="258" spans="1:26" x14ac:dyDescent="0.25">
      <c r="A258" s="15"/>
      <c r="B258" s="16"/>
      <c r="G258" s="17"/>
      <c r="H258" s="17"/>
      <c r="I258" s="17"/>
      <c r="J258" s="17"/>
      <c r="K258" s="18"/>
      <c r="Q258" s="19">
        <f>IF(D258="","",IFERROR(VLOOKUP(D258,Lists!$G$5:$I$40,3,FALSE),""))</f>
      </c>
      <c r="R258" s="20">
        <f>IF(OR(G258="",H258="",Q258=""),"",IF(E258="Short",G258-H258,H258-G258)*F258*Q258-N(K258))</f>
      </c>
      <c r="S258" s="20">
        <f>IF(OR(G258="",I258="",Q258=""),"",ABS(G258-I258)*F258*Q258)</f>
      </c>
      <c r="T258" s="21">
        <f>IF(OR(R258="",N(S258)=0),"",ROUND(R258/S258,2))</f>
      </c>
      <c r="U258" s="19">
        <f>IF(R258="","",IF(R258&gt;0,"Win",IF(R258&lt;0,"Loss","Even")))</f>
      </c>
      <c r="V258" s="20">
        <f>IF(R258="","",SUM($R$5:R258))</f>
      </c>
      <c r="W258" s="20">
        <f>IF(V258="","",MAX(0,MAX($V$5:V258)))</f>
      </c>
      <c r="X258" s="20">
        <f>IF(V258="","",V258-W258)</f>
      </c>
      <c r="Y258" s="19">
        <f>IF(A258="","",IF(COUNTIF($A$5:A258,A258)=1,MAX($Y$4:Y257)+1,""))</f>
      </c>
      <c r="Z258" s="19">
        <f>IF(A258="","",TEXT(A258,"ddd"))</f>
      </c>
    </row>
    <row r="259" spans="1:26" x14ac:dyDescent="0.25">
      <c r="A259" s="15"/>
      <c r="B259" s="16"/>
      <c r="G259" s="17"/>
      <c r="H259" s="17"/>
      <c r="I259" s="17"/>
      <c r="J259" s="17"/>
      <c r="K259" s="18"/>
      <c r="Q259" s="19">
        <f>IF(D259="","",IFERROR(VLOOKUP(D259,Lists!$G$5:$I$40,3,FALSE),""))</f>
      </c>
      <c r="R259" s="20">
        <f>IF(OR(G259="",H259="",Q259=""),"",IF(E259="Short",G259-H259,H259-G259)*F259*Q259-N(K259))</f>
      </c>
      <c r="S259" s="20">
        <f>IF(OR(G259="",I259="",Q259=""),"",ABS(G259-I259)*F259*Q259)</f>
      </c>
      <c r="T259" s="21">
        <f>IF(OR(R259="",N(S259)=0),"",ROUND(R259/S259,2))</f>
      </c>
      <c r="U259" s="19">
        <f>IF(R259="","",IF(R259&gt;0,"Win",IF(R259&lt;0,"Loss","Even")))</f>
      </c>
      <c r="V259" s="20">
        <f>IF(R259="","",SUM($R$5:R259))</f>
      </c>
      <c r="W259" s="20">
        <f>IF(V259="","",MAX(0,MAX($V$5:V259)))</f>
      </c>
      <c r="X259" s="20">
        <f>IF(V259="","",V259-W259)</f>
      </c>
      <c r="Y259" s="19">
        <f>IF(A259="","",IF(COUNTIF($A$5:A259,A259)=1,MAX($Y$4:Y258)+1,""))</f>
      </c>
      <c r="Z259" s="19">
        <f>IF(A259="","",TEXT(A259,"ddd"))</f>
      </c>
    </row>
    <row r="260" spans="1:26" x14ac:dyDescent="0.25">
      <c r="A260" s="15"/>
      <c r="B260" s="16"/>
      <c r="G260" s="17"/>
      <c r="H260" s="17"/>
      <c r="I260" s="17"/>
      <c r="J260" s="17"/>
      <c r="K260" s="18"/>
      <c r="Q260" s="19">
        <f>IF(D260="","",IFERROR(VLOOKUP(D260,Lists!$G$5:$I$40,3,FALSE),""))</f>
      </c>
      <c r="R260" s="20">
        <f>IF(OR(G260="",H260="",Q260=""),"",IF(E260="Short",G260-H260,H260-G260)*F260*Q260-N(K260))</f>
      </c>
      <c r="S260" s="20">
        <f>IF(OR(G260="",I260="",Q260=""),"",ABS(G260-I260)*F260*Q260)</f>
      </c>
      <c r="T260" s="21">
        <f>IF(OR(R260="",N(S260)=0),"",ROUND(R260/S260,2))</f>
      </c>
      <c r="U260" s="19">
        <f>IF(R260="","",IF(R260&gt;0,"Win",IF(R260&lt;0,"Loss","Even")))</f>
      </c>
      <c r="V260" s="20">
        <f>IF(R260="","",SUM($R$5:R260))</f>
      </c>
      <c r="W260" s="20">
        <f>IF(V260="","",MAX(0,MAX($V$5:V260)))</f>
      </c>
      <c r="X260" s="20">
        <f>IF(V260="","",V260-W260)</f>
      </c>
      <c r="Y260" s="19">
        <f>IF(A260="","",IF(COUNTIF($A$5:A260,A260)=1,MAX($Y$4:Y259)+1,""))</f>
      </c>
      <c r="Z260" s="19">
        <f>IF(A260="","",TEXT(A260,"ddd"))</f>
      </c>
    </row>
    <row r="261" spans="1:26" x14ac:dyDescent="0.25">
      <c r="A261" s="15"/>
      <c r="B261" s="16"/>
      <c r="G261" s="17"/>
      <c r="H261" s="17"/>
      <c r="I261" s="17"/>
      <c r="J261" s="17"/>
      <c r="K261" s="18"/>
      <c r="Q261" s="19">
        <f>IF(D261="","",IFERROR(VLOOKUP(D261,Lists!$G$5:$I$40,3,FALSE),""))</f>
      </c>
      <c r="R261" s="20">
        <f>IF(OR(G261="",H261="",Q261=""),"",IF(E261="Short",G261-H261,H261-G261)*F261*Q261-N(K261))</f>
      </c>
      <c r="S261" s="20">
        <f>IF(OR(G261="",I261="",Q261=""),"",ABS(G261-I261)*F261*Q261)</f>
      </c>
      <c r="T261" s="21">
        <f>IF(OR(R261="",N(S261)=0),"",ROUND(R261/S261,2))</f>
      </c>
      <c r="U261" s="19">
        <f>IF(R261="","",IF(R261&gt;0,"Win",IF(R261&lt;0,"Loss","Even")))</f>
      </c>
      <c r="V261" s="20">
        <f>IF(R261="","",SUM($R$5:R261))</f>
      </c>
      <c r="W261" s="20">
        <f>IF(V261="","",MAX(0,MAX($V$5:V261)))</f>
      </c>
      <c r="X261" s="20">
        <f>IF(V261="","",V261-W261)</f>
      </c>
      <c r="Y261" s="19">
        <f>IF(A261="","",IF(COUNTIF($A$5:A261,A261)=1,MAX($Y$4:Y260)+1,""))</f>
      </c>
      <c r="Z261" s="19">
        <f>IF(A261="","",TEXT(A261,"ddd"))</f>
      </c>
    </row>
    <row r="262" spans="1:26" x14ac:dyDescent="0.25">
      <c r="A262" s="15"/>
      <c r="B262" s="16"/>
      <c r="G262" s="17"/>
      <c r="H262" s="17"/>
      <c r="I262" s="17"/>
      <c r="J262" s="17"/>
      <c r="K262" s="18"/>
      <c r="Q262" s="19">
        <f>IF(D262="","",IFERROR(VLOOKUP(D262,Lists!$G$5:$I$40,3,FALSE),""))</f>
      </c>
      <c r="R262" s="20">
        <f>IF(OR(G262="",H262="",Q262=""),"",IF(E262="Short",G262-H262,H262-G262)*F262*Q262-N(K262))</f>
      </c>
      <c r="S262" s="20">
        <f>IF(OR(G262="",I262="",Q262=""),"",ABS(G262-I262)*F262*Q262)</f>
      </c>
      <c r="T262" s="21">
        <f>IF(OR(R262="",N(S262)=0),"",ROUND(R262/S262,2))</f>
      </c>
      <c r="U262" s="19">
        <f>IF(R262="","",IF(R262&gt;0,"Win",IF(R262&lt;0,"Loss","Even")))</f>
      </c>
      <c r="V262" s="20">
        <f>IF(R262="","",SUM($R$5:R262))</f>
      </c>
      <c r="W262" s="20">
        <f>IF(V262="","",MAX(0,MAX($V$5:V262)))</f>
      </c>
      <c r="X262" s="20">
        <f>IF(V262="","",V262-W262)</f>
      </c>
      <c r="Y262" s="19">
        <f>IF(A262="","",IF(COUNTIF($A$5:A262,A262)=1,MAX($Y$4:Y261)+1,""))</f>
      </c>
      <c r="Z262" s="19">
        <f>IF(A262="","",TEXT(A262,"ddd"))</f>
      </c>
    </row>
    <row r="263" spans="1:26" x14ac:dyDescent="0.25">
      <c r="A263" s="15"/>
      <c r="B263" s="16"/>
      <c r="G263" s="17"/>
      <c r="H263" s="17"/>
      <c r="I263" s="17"/>
      <c r="J263" s="17"/>
      <c r="K263" s="18"/>
      <c r="Q263" s="19">
        <f>IF(D263="","",IFERROR(VLOOKUP(D263,Lists!$G$5:$I$40,3,FALSE),""))</f>
      </c>
      <c r="R263" s="20">
        <f>IF(OR(G263="",H263="",Q263=""),"",IF(E263="Short",G263-H263,H263-G263)*F263*Q263-N(K263))</f>
      </c>
      <c r="S263" s="20">
        <f>IF(OR(G263="",I263="",Q263=""),"",ABS(G263-I263)*F263*Q263)</f>
      </c>
      <c r="T263" s="21">
        <f>IF(OR(R263="",N(S263)=0),"",ROUND(R263/S263,2))</f>
      </c>
      <c r="U263" s="19">
        <f>IF(R263="","",IF(R263&gt;0,"Win",IF(R263&lt;0,"Loss","Even")))</f>
      </c>
      <c r="V263" s="20">
        <f>IF(R263="","",SUM($R$5:R263))</f>
      </c>
      <c r="W263" s="20">
        <f>IF(V263="","",MAX(0,MAX($V$5:V263)))</f>
      </c>
      <c r="X263" s="20">
        <f>IF(V263="","",V263-W263)</f>
      </c>
      <c r="Y263" s="19">
        <f>IF(A263="","",IF(COUNTIF($A$5:A263,A263)=1,MAX($Y$4:Y262)+1,""))</f>
      </c>
      <c r="Z263" s="19">
        <f>IF(A263="","",TEXT(A263,"ddd"))</f>
      </c>
    </row>
    <row r="264" spans="1:26" x14ac:dyDescent="0.25">
      <c r="A264" s="15"/>
      <c r="B264" s="16"/>
      <c r="G264" s="17"/>
      <c r="H264" s="17"/>
      <c r="I264" s="17"/>
      <c r="J264" s="17"/>
      <c r="K264" s="18"/>
      <c r="Q264" s="19">
        <f>IF(D264="","",IFERROR(VLOOKUP(D264,Lists!$G$5:$I$40,3,FALSE),""))</f>
      </c>
      <c r="R264" s="20">
        <f>IF(OR(G264="",H264="",Q264=""),"",IF(E264="Short",G264-H264,H264-G264)*F264*Q264-N(K264))</f>
      </c>
      <c r="S264" s="20">
        <f>IF(OR(G264="",I264="",Q264=""),"",ABS(G264-I264)*F264*Q264)</f>
      </c>
      <c r="T264" s="21">
        <f>IF(OR(R264="",N(S264)=0),"",ROUND(R264/S264,2))</f>
      </c>
      <c r="U264" s="19">
        <f>IF(R264="","",IF(R264&gt;0,"Win",IF(R264&lt;0,"Loss","Even")))</f>
      </c>
      <c r="V264" s="20">
        <f>IF(R264="","",SUM($R$5:R264))</f>
      </c>
      <c r="W264" s="20">
        <f>IF(V264="","",MAX(0,MAX($V$5:V264)))</f>
      </c>
      <c r="X264" s="20">
        <f>IF(V264="","",V264-W264)</f>
      </c>
      <c r="Y264" s="19">
        <f>IF(A264="","",IF(COUNTIF($A$5:A264,A264)=1,MAX($Y$4:Y263)+1,""))</f>
      </c>
      <c r="Z264" s="19">
        <f>IF(A264="","",TEXT(A264,"ddd"))</f>
      </c>
    </row>
    <row r="265" spans="1:26" x14ac:dyDescent="0.25">
      <c r="A265" s="15"/>
      <c r="B265" s="16"/>
      <c r="G265" s="17"/>
      <c r="H265" s="17"/>
      <c r="I265" s="17"/>
      <c r="J265" s="17"/>
      <c r="K265" s="18"/>
      <c r="Q265" s="19">
        <f>IF(D265="","",IFERROR(VLOOKUP(D265,Lists!$G$5:$I$40,3,FALSE),""))</f>
      </c>
      <c r="R265" s="20">
        <f>IF(OR(G265="",H265="",Q265=""),"",IF(E265="Short",G265-H265,H265-G265)*F265*Q265-N(K265))</f>
      </c>
      <c r="S265" s="20">
        <f>IF(OR(G265="",I265="",Q265=""),"",ABS(G265-I265)*F265*Q265)</f>
      </c>
      <c r="T265" s="21">
        <f>IF(OR(R265="",N(S265)=0),"",ROUND(R265/S265,2))</f>
      </c>
      <c r="U265" s="19">
        <f>IF(R265="","",IF(R265&gt;0,"Win",IF(R265&lt;0,"Loss","Even")))</f>
      </c>
      <c r="V265" s="20">
        <f>IF(R265="","",SUM($R$5:R265))</f>
      </c>
      <c r="W265" s="20">
        <f>IF(V265="","",MAX(0,MAX($V$5:V265)))</f>
      </c>
      <c r="X265" s="20">
        <f>IF(V265="","",V265-W265)</f>
      </c>
      <c r="Y265" s="19">
        <f>IF(A265="","",IF(COUNTIF($A$5:A265,A265)=1,MAX($Y$4:Y264)+1,""))</f>
      </c>
      <c r="Z265" s="19">
        <f>IF(A265="","",TEXT(A265,"ddd"))</f>
      </c>
    </row>
    <row r="266" spans="1:26" x14ac:dyDescent="0.25">
      <c r="A266" s="15"/>
      <c r="B266" s="16"/>
      <c r="G266" s="17"/>
      <c r="H266" s="17"/>
      <c r="I266" s="17"/>
      <c r="J266" s="17"/>
      <c r="K266" s="18"/>
      <c r="Q266" s="19">
        <f>IF(D266="","",IFERROR(VLOOKUP(D266,Lists!$G$5:$I$40,3,FALSE),""))</f>
      </c>
      <c r="R266" s="20">
        <f>IF(OR(G266="",H266="",Q266=""),"",IF(E266="Short",G266-H266,H266-G266)*F266*Q266-N(K266))</f>
      </c>
      <c r="S266" s="20">
        <f>IF(OR(G266="",I266="",Q266=""),"",ABS(G266-I266)*F266*Q266)</f>
      </c>
      <c r="T266" s="21">
        <f>IF(OR(R266="",N(S266)=0),"",ROUND(R266/S266,2))</f>
      </c>
      <c r="U266" s="19">
        <f>IF(R266="","",IF(R266&gt;0,"Win",IF(R266&lt;0,"Loss","Even")))</f>
      </c>
      <c r="V266" s="20">
        <f>IF(R266="","",SUM($R$5:R266))</f>
      </c>
      <c r="W266" s="20">
        <f>IF(V266="","",MAX(0,MAX($V$5:V266)))</f>
      </c>
      <c r="X266" s="20">
        <f>IF(V266="","",V266-W266)</f>
      </c>
      <c r="Y266" s="19">
        <f>IF(A266="","",IF(COUNTIF($A$5:A266,A266)=1,MAX($Y$4:Y265)+1,""))</f>
      </c>
      <c r="Z266" s="19">
        <f>IF(A266="","",TEXT(A266,"ddd"))</f>
      </c>
    </row>
    <row r="267" spans="1:26" x14ac:dyDescent="0.25">
      <c r="A267" s="15"/>
      <c r="B267" s="16"/>
      <c r="G267" s="17"/>
      <c r="H267" s="17"/>
      <c r="I267" s="17"/>
      <c r="J267" s="17"/>
      <c r="K267" s="18"/>
      <c r="Q267" s="19">
        <f>IF(D267="","",IFERROR(VLOOKUP(D267,Lists!$G$5:$I$40,3,FALSE),""))</f>
      </c>
      <c r="R267" s="20">
        <f>IF(OR(G267="",H267="",Q267=""),"",IF(E267="Short",G267-H267,H267-G267)*F267*Q267-N(K267))</f>
      </c>
      <c r="S267" s="20">
        <f>IF(OR(G267="",I267="",Q267=""),"",ABS(G267-I267)*F267*Q267)</f>
      </c>
      <c r="T267" s="21">
        <f>IF(OR(R267="",N(S267)=0),"",ROUND(R267/S267,2))</f>
      </c>
      <c r="U267" s="19">
        <f>IF(R267="","",IF(R267&gt;0,"Win",IF(R267&lt;0,"Loss","Even")))</f>
      </c>
      <c r="V267" s="20">
        <f>IF(R267="","",SUM($R$5:R267))</f>
      </c>
      <c r="W267" s="20">
        <f>IF(V267="","",MAX(0,MAX($V$5:V267)))</f>
      </c>
      <c r="X267" s="20">
        <f>IF(V267="","",V267-W267)</f>
      </c>
      <c r="Y267" s="19">
        <f>IF(A267="","",IF(COUNTIF($A$5:A267,A267)=1,MAX($Y$4:Y266)+1,""))</f>
      </c>
      <c r="Z267" s="19">
        <f>IF(A267="","",TEXT(A267,"ddd"))</f>
      </c>
    </row>
    <row r="268" spans="1:26" x14ac:dyDescent="0.25">
      <c r="A268" s="15"/>
      <c r="B268" s="16"/>
      <c r="G268" s="17"/>
      <c r="H268" s="17"/>
      <c r="I268" s="17"/>
      <c r="J268" s="17"/>
      <c r="K268" s="18"/>
      <c r="Q268" s="19">
        <f>IF(D268="","",IFERROR(VLOOKUP(D268,Lists!$G$5:$I$40,3,FALSE),""))</f>
      </c>
      <c r="R268" s="20">
        <f>IF(OR(G268="",H268="",Q268=""),"",IF(E268="Short",G268-H268,H268-G268)*F268*Q268-N(K268))</f>
      </c>
      <c r="S268" s="20">
        <f>IF(OR(G268="",I268="",Q268=""),"",ABS(G268-I268)*F268*Q268)</f>
      </c>
      <c r="T268" s="21">
        <f>IF(OR(R268="",N(S268)=0),"",ROUND(R268/S268,2))</f>
      </c>
      <c r="U268" s="19">
        <f>IF(R268="","",IF(R268&gt;0,"Win",IF(R268&lt;0,"Loss","Even")))</f>
      </c>
      <c r="V268" s="20">
        <f>IF(R268="","",SUM($R$5:R268))</f>
      </c>
      <c r="W268" s="20">
        <f>IF(V268="","",MAX(0,MAX($V$5:V268)))</f>
      </c>
      <c r="X268" s="20">
        <f>IF(V268="","",V268-W268)</f>
      </c>
      <c r="Y268" s="19">
        <f>IF(A268="","",IF(COUNTIF($A$5:A268,A268)=1,MAX($Y$4:Y267)+1,""))</f>
      </c>
      <c r="Z268" s="19">
        <f>IF(A268="","",TEXT(A268,"ddd"))</f>
      </c>
    </row>
    <row r="269" spans="1:26" x14ac:dyDescent="0.25">
      <c r="A269" s="15"/>
      <c r="B269" s="16"/>
      <c r="G269" s="17"/>
      <c r="H269" s="17"/>
      <c r="I269" s="17"/>
      <c r="J269" s="17"/>
      <c r="K269" s="18"/>
      <c r="Q269" s="19">
        <f>IF(D269="","",IFERROR(VLOOKUP(D269,Lists!$G$5:$I$40,3,FALSE),""))</f>
      </c>
      <c r="R269" s="20">
        <f>IF(OR(G269="",H269="",Q269=""),"",IF(E269="Short",G269-H269,H269-G269)*F269*Q269-N(K269))</f>
      </c>
      <c r="S269" s="20">
        <f>IF(OR(G269="",I269="",Q269=""),"",ABS(G269-I269)*F269*Q269)</f>
      </c>
      <c r="T269" s="21">
        <f>IF(OR(R269="",N(S269)=0),"",ROUND(R269/S269,2))</f>
      </c>
      <c r="U269" s="19">
        <f>IF(R269="","",IF(R269&gt;0,"Win",IF(R269&lt;0,"Loss","Even")))</f>
      </c>
      <c r="V269" s="20">
        <f>IF(R269="","",SUM($R$5:R269))</f>
      </c>
      <c r="W269" s="20">
        <f>IF(V269="","",MAX(0,MAX($V$5:V269)))</f>
      </c>
      <c r="X269" s="20">
        <f>IF(V269="","",V269-W269)</f>
      </c>
      <c r="Y269" s="19">
        <f>IF(A269="","",IF(COUNTIF($A$5:A269,A269)=1,MAX($Y$4:Y268)+1,""))</f>
      </c>
      <c r="Z269" s="19">
        <f>IF(A269="","",TEXT(A269,"ddd"))</f>
      </c>
    </row>
    <row r="270" spans="1:26" x14ac:dyDescent="0.25">
      <c r="A270" s="15"/>
      <c r="B270" s="16"/>
      <c r="G270" s="17"/>
      <c r="H270" s="17"/>
      <c r="I270" s="17"/>
      <c r="J270" s="17"/>
      <c r="K270" s="18"/>
      <c r="Q270" s="19">
        <f>IF(D270="","",IFERROR(VLOOKUP(D270,Lists!$G$5:$I$40,3,FALSE),""))</f>
      </c>
      <c r="R270" s="20">
        <f>IF(OR(G270="",H270="",Q270=""),"",IF(E270="Short",G270-H270,H270-G270)*F270*Q270-N(K270))</f>
      </c>
      <c r="S270" s="20">
        <f>IF(OR(G270="",I270="",Q270=""),"",ABS(G270-I270)*F270*Q270)</f>
      </c>
      <c r="T270" s="21">
        <f>IF(OR(R270="",N(S270)=0),"",ROUND(R270/S270,2))</f>
      </c>
      <c r="U270" s="19">
        <f>IF(R270="","",IF(R270&gt;0,"Win",IF(R270&lt;0,"Loss","Even")))</f>
      </c>
      <c r="V270" s="20">
        <f>IF(R270="","",SUM($R$5:R270))</f>
      </c>
      <c r="W270" s="20">
        <f>IF(V270="","",MAX(0,MAX($V$5:V270)))</f>
      </c>
      <c r="X270" s="20">
        <f>IF(V270="","",V270-W270)</f>
      </c>
      <c r="Y270" s="19">
        <f>IF(A270="","",IF(COUNTIF($A$5:A270,A270)=1,MAX($Y$4:Y269)+1,""))</f>
      </c>
      <c r="Z270" s="19">
        <f>IF(A270="","",TEXT(A270,"ddd"))</f>
      </c>
    </row>
    <row r="271" spans="1:26" x14ac:dyDescent="0.25">
      <c r="A271" s="15"/>
      <c r="B271" s="16"/>
      <c r="G271" s="17"/>
      <c r="H271" s="17"/>
      <c r="I271" s="17"/>
      <c r="J271" s="17"/>
      <c r="K271" s="18"/>
      <c r="Q271" s="19">
        <f>IF(D271="","",IFERROR(VLOOKUP(D271,Lists!$G$5:$I$40,3,FALSE),""))</f>
      </c>
      <c r="R271" s="20">
        <f>IF(OR(G271="",H271="",Q271=""),"",IF(E271="Short",G271-H271,H271-G271)*F271*Q271-N(K271))</f>
      </c>
      <c r="S271" s="20">
        <f>IF(OR(G271="",I271="",Q271=""),"",ABS(G271-I271)*F271*Q271)</f>
      </c>
      <c r="T271" s="21">
        <f>IF(OR(R271="",N(S271)=0),"",ROUND(R271/S271,2))</f>
      </c>
      <c r="U271" s="19">
        <f>IF(R271="","",IF(R271&gt;0,"Win",IF(R271&lt;0,"Loss","Even")))</f>
      </c>
      <c r="V271" s="20">
        <f>IF(R271="","",SUM($R$5:R271))</f>
      </c>
      <c r="W271" s="20">
        <f>IF(V271="","",MAX(0,MAX($V$5:V271)))</f>
      </c>
      <c r="X271" s="20">
        <f>IF(V271="","",V271-W271)</f>
      </c>
      <c r="Y271" s="19">
        <f>IF(A271="","",IF(COUNTIF($A$5:A271,A271)=1,MAX($Y$4:Y270)+1,""))</f>
      </c>
      <c r="Z271" s="19">
        <f>IF(A271="","",TEXT(A271,"ddd"))</f>
      </c>
    </row>
    <row r="272" spans="1:26" x14ac:dyDescent="0.25">
      <c r="A272" s="15"/>
      <c r="B272" s="16"/>
      <c r="G272" s="17"/>
      <c r="H272" s="17"/>
      <c r="I272" s="17"/>
      <c r="J272" s="17"/>
      <c r="K272" s="18"/>
      <c r="Q272" s="19">
        <f>IF(D272="","",IFERROR(VLOOKUP(D272,Lists!$G$5:$I$40,3,FALSE),""))</f>
      </c>
      <c r="R272" s="20">
        <f>IF(OR(G272="",H272="",Q272=""),"",IF(E272="Short",G272-H272,H272-G272)*F272*Q272-N(K272))</f>
      </c>
      <c r="S272" s="20">
        <f>IF(OR(G272="",I272="",Q272=""),"",ABS(G272-I272)*F272*Q272)</f>
      </c>
      <c r="T272" s="21">
        <f>IF(OR(R272="",N(S272)=0),"",ROUND(R272/S272,2))</f>
      </c>
      <c r="U272" s="19">
        <f>IF(R272="","",IF(R272&gt;0,"Win",IF(R272&lt;0,"Loss","Even")))</f>
      </c>
      <c r="V272" s="20">
        <f>IF(R272="","",SUM($R$5:R272))</f>
      </c>
      <c r="W272" s="20">
        <f>IF(V272="","",MAX(0,MAX($V$5:V272)))</f>
      </c>
      <c r="X272" s="20">
        <f>IF(V272="","",V272-W272)</f>
      </c>
      <c r="Y272" s="19">
        <f>IF(A272="","",IF(COUNTIF($A$5:A272,A272)=1,MAX($Y$4:Y271)+1,""))</f>
      </c>
      <c r="Z272" s="19">
        <f>IF(A272="","",TEXT(A272,"ddd"))</f>
      </c>
    </row>
    <row r="273" spans="1:26" x14ac:dyDescent="0.25">
      <c r="A273" s="15"/>
      <c r="B273" s="16"/>
      <c r="G273" s="17"/>
      <c r="H273" s="17"/>
      <c r="I273" s="17"/>
      <c r="J273" s="17"/>
      <c r="K273" s="18"/>
      <c r="Q273" s="19">
        <f>IF(D273="","",IFERROR(VLOOKUP(D273,Lists!$G$5:$I$40,3,FALSE),""))</f>
      </c>
      <c r="R273" s="20">
        <f>IF(OR(G273="",H273="",Q273=""),"",IF(E273="Short",G273-H273,H273-G273)*F273*Q273-N(K273))</f>
      </c>
      <c r="S273" s="20">
        <f>IF(OR(G273="",I273="",Q273=""),"",ABS(G273-I273)*F273*Q273)</f>
      </c>
      <c r="T273" s="21">
        <f>IF(OR(R273="",N(S273)=0),"",ROUND(R273/S273,2))</f>
      </c>
      <c r="U273" s="19">
        <f>IF(R273="","",IF(R273&gt;0,"Win",IF(R273&lt;0,"Loss","Even")))</f>
      </c>
      <c r="V273" s="20">
        <f>IF(R273="","",SUM($R$5:R273))</f>
      </c>
      <c r="W273" s="20">
        <f>IF(V273="","",MAX(0,MAX($V$5:V273)))</f>
      </c>
      <c r="X273" s="20">
        <f>IF(V273="","",V273-W273)</f>
      </c>
      <c r="Y273" s="19">
        <f>IF(A273="","",IF(COUNTIF($A$5:A273,A273)=1,MAX($Y$4:Y272)+1,""))</f>
      </c>
      <c r="Z273" s="19">
        <f>IF(A273="","",TEXT(A273,"ddd"))</f>
      </c>
    </row>
    <row r="274" spans="1:26" x14ac:dyDescent="0.25">
      <c r="A274" s="15"/>
      <c r="B274" s="16"/>
      <c r="G274" s="17"/>
      <c r="H274" s="17"/>
      <c r="I274" s="17"/>
      <c r="J274" s="17"/>
      <c r="K274" s="18"/>
      <c r="Q274" s="19">
        <f>IF(D274="","",IFERROR(VLOOKUP(D274,Lists!$G$5:$I$40,3,FALSE),""))</f>
      </c>
      <c r="R274" s="20">
        <f>IF(OR(G274="",H274="",Q274=""),"",IF(E274="Short",G274-H274,H274-G274)*F274*Q274-N(K274))</f>
      </c>
      <c r="S274" s="20">
        <f>IF(OR(G274="",I274="",Q274=""),"",ABS(G274-I274)*F274*Q274)</f>
      </c>
      <c r="T274" s="21">
        <f>IF(OR(R274="",N(S274)=0),"",ROUND(R274/S274,2))</f>
      </c>
      <c r="U274" s="19">
        <f>IF(R274="","",IF(R274&gt;0,"Win",IF(R274&lt;0,"Loss","Even")))</f>
      </c>
      <c r="V274" s="20">
        <f>IF(R274="","",SUM($R$5:R274))</f>
      </c>
      <c r="W274" s="20">
        <f>IF(V274="","",MAX(0,MAX($V$5:V274)))</f>
      </c>
      <c r="X274" s="20">
        <f>IF(V274="","",V274-W274)</f>
      </c>
      <c r="Y274" s="19">
        <f>IF(A274="","",IF(COUNTIF($A$5:A274,A274)=1,MAX($Y$4:Y273)+1,""))</f>
      </c>
      <c r="Z274" s="19">
        <f>IF(A274="","",TEXT(A274,"ddd"))</f>
      </c>
    </row>
    <row r="275" spans="1:26" x14ac:dyDescent="0.25">
      <c r="A275" s="15"/>
      <c r="B275" s="16"/>
      <c r="G275" s="17"/>
      <c r="H275" s="17"/>
      <c r="I275" s="17"/>
      <c r="J275" s="17"/>
      <c r="K275" s="18"/>
      <c r="Q275" s="19">
        <f>IF(D275="","",IFERROR(VLOOKUP(D275,Lists!$G$5:$I$40,3,FALSE),""))</f>
      </c>
      <c r="R275" s="20">
        <f>IF(OR(G275="",H275="",Q275=""),"",IF(E275="Short",G275-H275,H275-G275)*F275*Q275-N(K275))</f>
      </c>
      <c r="S275" s="20">
        <f>IF(OR(G275="",I275="",Q275=""),"",ABS(G275-I275)*F275*Q275)</f>
      </c>
      <c r="T275" s="21">
        <f>IF(OR(R275="",N(S275)=0),"",ROUND(R275/S275,2))</f>
      </c>
      <c r="U275" s="19">
        <f>IF(R275="","",IF(R275&gt;0,"Win",IF(R275&lt;0,"Loss","Even")))</f>
      </c>
      <c r="V275" s="20">
        <f>IF(R275="","",SUM($R$5:R275))</f>
      </c>
      <c r="W275" s="20">
        <f>IF(V275="","",MAX(0,MAX($V$5:V275)))</f>
      </c>
      <c r="X275" s="20">
        <f>IF(V275="","",V275-W275)</f>
      </c>
      <c r="Y275" s="19">
        <f>IF(A275="","",IF(COUNTIF($A$5:A275,A275)=1,MAX($Y$4:Y274)+1,""))</f>
      </c>
      <c r="Z275" s="19">
        <f>IF(A275="","",TEXT(A275,"ddd"))</f>
      </c>
    </row>
    <row r="276" spans="1:26" x14ac:dyDescent="0.25">
      <c r="A276" s="15"/>
      <c r="B276" s="16"/>
      <c r="G276" s="17"/>
      <c r="H276" s="17"/>
      <c r="I276" s="17"/>
      <c r="J276" s="17"/>
      <c r="K276" s="18"/>
      <c r="Q276" s="19">
        <f>IF(D276="","",IFERROR(VLOOKUP(D276,Lists!$G$5:$I$40,3,FALSE),""))</f>
      </c>
      <c r="R276" s="20">
        <f>IF(OR(G276="",H276="",Q276=""),"",IF(E276="Short",G276-H276,H276-G276)*F276*Q276-N(K276))</f>
      </c>
      <c r="S276" s="20">
        <f>IF(OR(G276="",I276="",Q276=""),"",ABS(G276-I276)*F276*Q276)</f>
      </c>
      <c r="T276" s="21">
        <f>IF(OR(R276="",N(S276)=0),"",ROUND(R276/S276,2))</f>
      </c>
      <c r="U276" s="19">
        <f>IF(R276="","",IF(R276&gt;0,"Win",IF(R276&lt;0,"Loss","Even")))</f>
      </c>
      <c r="V276" s="20">
        <f>IF(R276="","",SUM($R$5:R276))</f>
      </c>
      <c r="W276" s="20">
        <f>IF(V276="","",MAX(0,MAX($V$5:V276)))</f>
      </c>
      <c r="X276" s="20">
        <f>IF(V276="","",V276-W276)</f>
      </c>
      <c r="Y276" s="19">
        <f>IF(A276="","",IF(COUNTIF($A$5:A276,A276)=1,MAX($Y$4:Y275)+1,""))</f>
      </c>
      <c r="Z276" s="19">
        <f>IF(A276="","",TEXT(A276,"ddd"))</f>
      </c>
    </row>
    <row r="277" spans="1:26" x14ac:dyDescent="0.25">
      <c r="A277" s="15"/>
      <c r="B277" s="16"/>
      <c r="G277" s="17"/>
      <c r="H277" s="17"/>
      <c r="I277" s="17"/>
      <c r="J277" s="17"/>
      <c r="K277" s="18"/>
      <c r="Q277" s="19">
        <f>IF(D277="","",IFERROR(VLOOKUP(D277,Lists!$G$5:$I$40,3,FALSE),""))</f>
      </c>
      <c r="R277" s="20">
        <f>IF(OR(G277="",H277="",Q277=""),"",IF(E277="Short",G277-H277,H277-G277)*F277*Q277-N(K277))</f>
      </c>
      <c r="S277" s="20">
        <f>IF(OR(G277="",I277="",Q277=""),"",ABS(G277-I277)*F277*Q277)</f>
      </c>
      <c r="T277" s="21">
        <f>IF(OR(R277="",N(S277)=0),"",ROUND(R277/S277,2))</f>
      </c>
      <c r="U277" s="19">
        <f>IF(R277="","",IF(R277&gt;0,"Win",IF(R277&lt;0,"Loss","Even")))</f>
      </c>
      <c r="V277" s="20">
        <f>IF(R277="","",SUM($R$5:R277))</f>
      </c>
      <c r="W277" s="20">
        <f>IF(V277="","",MAX(0,MAX($V$5:V277)))</f>
      </c>
      <c r="X277" s="20">
        <f>IF(V277="","",V277-W277)</f>
      </c>
      <c r="Y277" s="19">
        <f>IF(A277="","",IF(COUNTIF($A$5:A277,A277)=1,MAX($Y$4:Y276)+1,""))</f>
      </c>
      <c r="Z277" s="19">
        <f>IF(A277="","",TEXT(A277,"ddd"))</f>
      </c>
    </row>
    <row r="278" spans="1:26" x14ac:dyDescent="0.25">
      <c r="A278" s="15"/>
      <c r="B278" s="16"/>
      <c r="G278" s="17"/>
      <c r="H278" s="17"/>
      <c r="I278" s="17"/>
      <c r="J278" s="17"/>
      <c r="K278" s="18"/>
      <c r="Q278" s="19">
        <f>IF(D278="","",IFERROR(VLOOKUP(D278,Lists!$G$5:$I$40,3,FALSE),""))</f>
      </c>
      <c r="R278" s="20">
        <f>IF(OR(G278="",H278="",Q278=""),"",IF(E278="Short",G278-H278,H278-G278)*F278*Q278-N(K278))</f>
      </c>
      <c r="S278" s="20">
        <f>IF(OR(G278="",I278="",Q278=""),"",ABS(G278-I278)*F278*Q278)</f>
      </c>
      <c r="T278" s="21">
        <f>IF(OR(R278="",N(S278)=0),"",ROUND(R278/S278,2))</f>
      </c>
      <c r="U278" s="19">
        <f>IF(R278="","",IF(R278&gt;0,"Win",IF(R278&lt;0,"Loss","Even")))</f>
      </c>
      <c r="V278" s="20">
        <f>IF(R278="","",SUM($R$5:R278))</f>
      </c>
      <c r="W278" s="20">
        <f>IF(V278="","",MAX(0,MAX($V$5:V278)))</f>
      </c>
      <c r="X278" s="20">
        <f>IF(V278="","",V278-W278)</f>
      </c>
      <c r="Y278" s="19">
        <f>IF(A278="","",IF(COUNTIF($A$5:A278,A278)=1,MAX($Y$4:Y277)+1,""))</f>
      </c>
      <c r="Z278" s="19">
        <f>IF(A278="","",TEXT(A278,"ddd"))</f>
      </c>
    </row>
    <row r="279" spans="1:26" x14ac:dyDescent="0.25">
      <c r="A279" s="15"/>
      <c r="B279" s="16"/>
      <c r="G279" s="17"/>
      <c r="H279" s="17"/>
      <c r="I279" s="17"/>
      <c r="J279" s="17"/>
      <c r="K279" s="18"/>
      <c r="Q279" s="19">
        <f>IF(D279="","",IFERROR(VLOOKUP(D279,Lists!$G$5:$I$40,3,FALSE),""))</f>
      </c>
      <c r="R279" s="20">
        <f>IF(OR(G279="",H279="",Q279=""),"",IF(E279="Short",G279-H279,H279-G279)*F279*Q279-N(K279))</f>
      </c>
      <c r="S279" s="20">
        <f>IF(OR(G279="",I279="",Q279=""),"",ABS(G279-I279)*F279*Q279)</f>
      </c>
      <c r="T279" s="21">
        <f>IF(OR(R279="",N(S279)=0),"",ROUND(R279/S279,2))</f>
      </c>
      <c r="U279" s="19">
        <f>IF(R279="","",IF(R279&gt;0,"Win",IF(R279&lt;0,"Loss","Even")))</f>
      </c>
      <c r="V279" s="20">
        <f>IF(R279="","",SUM($R$5:R279))</f>
      </c>
      <c r="W279" s="20">
        <f>IF(V279="","",MAX(0,MAX($V$5:V279)))</f>
      </c>
      <c r="X279" s="20">
        <f>IF(V279="","",V279-W279)</f>
      </c>
      <c r="Y279" s="19">
        <f>IF(A279="","",IF(COUNTIF($A$5:A279,A279)=1,MAX($Y$4:Y278)+1,""))</f>
      </c>
      <c r="Z279" s="19">
        <f>IF(A279="","",TEXT(A279,"ddd"))</f>
      </c>
    </row>
    <row r="280" spans="1:26" x14ac:dyDescent="0.25">
      <c r="A280" s="15"/>
      <c r="B280" s="16"/>
      <c r="G280" s="17"/>
      <c r="H280" s="17"/>
      <c r="I280" s="17"/>
      <c r="J280" s="17"/>
      <c r="K280" s="18"/>
      <c r="Q280" s="19">
        <f>IF(D280="","",IFERROR(VLOOKUP(D280,Lists!$G$5:$I$40,3,FALSE),""))</f>
      </c>
      <c r="R280" s="20">
        <f>IF(OR(G280="",H280="",Q280=""),"",IF(E280="Short",G280-H280,H280-G280)*F280*Q280-N(K280))</f>
      </c>
      <c r="S280" s="20">
        <f>IF(OR(G280="",I280="",Q280=""),"",ABS(G280-I280)*F280*Q280)</f>
      </c>
      <c r="T280" s="21">
        <f>IF(OR(R280="",N(S280)=0),"",ROUND(R280/S280,2))</f>
      </c>
      <c r="U280" s="19">
        <f>IF(R280="","",IF(R280&gt;0,"Win",IF(R280&lt;0,"Loss","Even")))</f>
      </c>
      <c r="V280" s="20">
        <f>IF(R280="","",SUM($R$5:R280))</f>
      </c>
      <c r="W280" s="20">
        <f>IF(V280="","",MAX(0,MAX($V$5:V280)))</f>
      </c>
      <c r="X280" s="20">
        <f>IF(V280="","",V280-W280)</f>
      </c>
      <c r="Y280" s="19">
        <f>IF(A280="","",IF(COUNTIF($A$5:A280,A280)=1,MAX($Y$4:Y279)+1,""))</f>
      </c>
      <c r="Z280" s="19">
        <f>IF(A280="","",TEXT(A280,"ddd"))</f>
      </c>
    </row>
    <row r="281" spans="1:26" x14ac:dyDescent="0.25">
      <c r="A281" s="15"/>
      <c r="B281" s="16"/>
      <c r="G281" s="17"/>
      <c r="H281" s="17"/>
      <c r="I281" s="17"/>
      <c r="J281" s="17"/>
      <c r="K281" s="18"/>
      <c r="Q281" s="19">
        <f>IF(D281="","",IFERROR(VLOOKUP(D281,Lists!$G$5:$I$40,3,FALSE),""))</f>
      </c>
      <c r="R281" s="20">
        <f>IF(OR(G281="",H281="",Q281=""),"",IF(E281="Short",G281-H281,H281-G281)*F281*Q281-N(K281))</f>
      </c>
      <c r="S281" s="20">
        <f>IF(OR(G281="",I281="",Q281=""),"",ABS(G281-I281)*F281*Q281)</f>
      </c>
      <c r="T281" s="21">
        <f>IF(OR(R281="",N(S281)=0),"",ROUND(R281/S281,2))</f>
      </c>
      <c r="U281" s="19">
        <f>IF(R281="","",IF(R281&gt;0,"Win",IF(R281&lt;0,"Loss","Even")))</f>
      </c>
      <c r="V281" s="20">
        <f>IF(R281="","",SUM($R$5:R281))</f>
      </c>
      <c r="W281" s="20">
        <f>IF(V281="","",MAX(0,MAX($V$5:V281)))</f>
      </c>
      <c r="X281" s="20">
        <f>IF(V281="","",V281-W281)</f>
      </c>
      <c r="Y281" s="19">
        <f>IF(A281="","",IF(COUNTIF($A$5:A281,A281)=1,MAX($Y$4:Y280)+1,""))</f>
      </c>
      <c r="Z281" s="19">
        <f>IF(A281="","",TEXT(A281,"ddd"))</f>
      </c>
    </row>
    <row r="282" spans="1:26" x14ac:dyDescent="0.25">
      <c r="A282" s="15"/>
      <c r="B282" s="16"/>
      <c r="G282" s="17"/>
      <c r="H282" s="17"/>
      <c r="I282" s="17"/>
      <c r="J282" s="17"/>
      <c r="K282" s="18"/>
      <c r="Q282" s="19">
        <f>IF(D282="","",IFERROR(VLOOKUP(D282,Lists!$G$5:$I$40,3,FALSE),""))</f>
      </c>
      <c r="R282" s="20">
        <f>IF(OR(G282="",H282="",Q282=""),"",IF(E282="Short",G282-H282,H282-G282)*F282*Q282-N(K282))</f>
      </c>
      <c r="S282" s="20">
        <f>IF(OR(G282="",I282="",Q282=""),"",ABS(G282-I282)*F282*Q282)</f>
      </c>
      <c r="T282" s="21">
        <f>IF(OR(R282="",N(S282)=0),"",ROUND(R282/S282,2))</f>
      </c>
      <c r="U282" s="19">
        <f>IF(R282="","",IF(R282&gt;0,"Win",IF(R282&lt;0,"Loss","Even")))</f>
      </c>
      <c r="V282" s="20">
        <f>IF(R282="","",SUM($R$5:R282))</f>
      </c>
      <c r="W282" s="20">
        <f>IF(V282="","",MAX(0,MAX($V$5:V282)))</f>
      </c>
      <c r="X282" s="20">
        <f>IF(V282="","",V282-W282)</f>
      </c>
      <c r="Y282" s="19">
        <f>IF(A282="","",IF(COUNTIF($A$5:A282,A282)=1,MAX($Y$4:Y281)+1,""))</f>
      </c>
      <c r="Z282" s="19">
        <f>IF(A282="","",TEXT(A282,"ddd"))</f>
      </c>
    </row>
    <row r="283" spans="1:26" x14ac:dyDescent="0.25">
      <c r="A283" s="15"/>
      <c r="B283" s="16"/>
      <c r="G283" s="17"/>
      <c r="H283" s="17"/>
      <c r="I283" s="17"/>
      <c r="J283" s="17"/>
      <c r="K283" s="18"/>
      <c r="Q283" s="19">
        <f>IF(D283="","",IFERROR(VLOOKUP(D283,Lists!$G$5:$I$40,3,FALSE),""))</f>
      </c>
      <c r="R283" s="20">
        <f>IF(OR(G283="",H283="",Q283=""),"",IF(E283="Short",G283-H283,H283-G283)*F283*Q283-N(K283))</f>
      </c>
      <c r="S283" s="20">
        <f>IF(OR(G283="",I283="",Q283=""),"",ABS(G283-I283)*F283*Q283)</f>
      </c>
      <c r="T283" s="21">
        <f>IF(OR(R283="",N(S283)=0),"",ROUND(R283/S283,2))</f>
      </c>
      <c r="U283" s="19">
        <f>IF(R283="","",IF(R283&gt;0,"Win",IF(R283&lt;0,"Loss","Even")))</f>
      </c>
      <c r="V283" s="20">
        <f>IF(R283="","",SUM($R$5:R283))</f>
      </c>
      <c r="W283" s="20">
        <f>IF(V283="","",MAX(0,MAX($V$5:V283)))</f>
      </c>
      <c r="X283" s="20">
        <f>IF(V283="","",V283-W283)</f>
      </c>
      <c r="Y283" s="19">
        <f>IF(A283="","",IF(COUNTIF($A$5:A283,A283)=1,MAX($Y$4:Y282)+1,""))</f>
      </c>
      <c r="Z283" s="19">
        <f>IF(A283="","",TEXT(A283,"ddd"))</f>
      </c>
    </row>
    <row r="284" spans="1:26" x14ac:dyDescent="0.25">
      <c r="A284" s="15"/>
      <c r="B284" s="16"/>
      <c r="G284" s="17"/>
      <c r="H284" s="17"/>
      <c r="I284" s="17"/>
      <c r="J284" s="17"/>
      <c r="K284" s="18"/>
      <c r="Q284" s="19">
        <f>IF(D284="","",IFERROR(VLOOKUP(D284,Lists!$G$5:$I$40,3,FALSE),""))</f>
      </c>
      <c r="R284" s="20">
        <f>IF(OR(G284="",H284="",Q284=""),"",IF(E284="Short",G284-H284,H284-G284)*F284*Q284-N(K284))</f>
      </c>
      <c r="S284" s="20">
        <f>IF(OR(G284="",I284="",Q284=""),"",ABS(G284-I284)*F284*Q284)</f>
      </c>
      <c r="T284" s="21">
        <f>IF(OR(R284="",N(S284)=0),"",ROUND(R284/S284,2))</f>
      </c>
      <c r="U284" s="19">
        <f>IF(R284="","",IF(R284&gt;0,"Win",IF(R284&lt;0,"Loss","Even")))</f>
      </c>
      <c r="V284" s="20">
        <f>IF(R284="","",SUM($R$5:R284))</f>
      </c>
      <c r="W284" s="20">
        <f>IF(V284="","",MAX(0,MAX($V$5:V284)))</f>
      </c>
      <c r="X284" s="20">
        <f>IF(V284="","",V284-W284)</f>
      </c>
      <c r="Y284" s="19">
        <f>IF(A284="","",IF(COUNTIF($A$5:A284,A284)=1,MAX($Y$4:Y283)+1,""))</f>
      </c>
      <c r="Z284" s="19">
        <f>IF(A284="","",TEXT(A284,"ddd"))</f>
      </c>
    </row>
    <row r="285" spans="1:26" x14ac:dyDescent="0.25">
      <c r="A285" s="15"/>
      <c r="B285" s="16"/>
      <c r="G285" s="17"/>
      <c r="H285" s="17"/>
      <c r="I285" s="17"/>
      <c r="J285" s="17"/>
      <c r="K285" s="18"/>
      <c r="Q285" s="19">
        <f>IF(D285="","",IFERROR(VLOOKUP(D285,Lists!$G$5:$I$40,3,FALSE),""))</f>
      </c>
      <c r="R285" s="20">
        <f>IF(OR(G285="",H285="",Q285=""),"",IF(E285="Short",G285-H285,H285-G285)*F285*Q285-N(K285))</f>
      </c>
      <c r="S285" s="20">
        <f>IF(OR(G285="",I285="",Q285=""),"",ABS(G285-I285)*F285*Q285)</f>
      </c>
      <c r="T285" s="21">
        <f>IF(OR(R285="",N(S285)=0),"",ROUND(R285/S285,2))</f>
      </c>
      <c r="U285" s="19">
        <f>IF(R285="","",IF(R285&gt;0,"Win",IF(R285&lt;0,"Loss","Even")))</f>
      </c>
      <c r="V285" s="20">
        <f>IF(R285="","",SUM($R$5:R285))</f>
      </c>
      <c r="W285" s="20">
        <f>IF(V285="","",MAX(0,MAX($V$5:V285)))</f>
      </c>
      <c r="X285" s="20">
        <f>IF(V285="","",V285-W285)</f>
      </c>
      <c r="Y285" s="19">
        <f>IF(A285="","",IF(COUNTIF($A$5:A285,A285)=1,MAX($Y$4:Y284)+1,""))</f>
      </c>
      <c r="Z285" s="19">
        <f>IF(A285="","",TEXT(A285,"ddd"))</f>
      </c>
    </row>
    <row r="286" spans="1:26" x14ac:dyDescent="0.25">
      <c r="A286" s="15"/>
      <c r="B286" s="16"/>
      <c r="G286" s="17"/>
      <c r="H286" s="17"/>
      <c r="I286" s="17"/>
      <c r="J286" s="17"/>
      <c r="K286" s="18"/>
      <c r="Q286" s="19">
        <f>IF(D286="","",IFERROR(VLOOKUP(D286,Lists!$G$5:$I$40,3,FALSE),""))</f>
      </c>
      <c r="R286" s="20">
        <f>IF(OR(G286="",H286="",Q286=""),"",IF(E286="Short",G286-H286,H286-G286)*F286*Q286-N(K286))</f>
      </c>
      <c r="S286" s="20">
        <f>IF(OR(G286="",I286="",Q286=""),"",ABS(G286-I286)*F286*Q286)</f>
      </c>
      <c r="T286" s="21">
        <f>IF(OR(R286="",N(S286)=0),"",ROUND(R286/S286,2))</f>
      </c>
      <c r="U286" s="19">
        <f>IF(R286="","",IF(R286&gt;0,"Win",IF(R286&lt;0,"Loss","Even")))</f>
      </c>
      <c r="V286" s="20">
        <f>IF(R286="","",SUM($R$5:R286))</f>
      </c>
      <c r="W286" s="20">
        <f>IF(V286="","",MAX(0,MAX($V$5:V286)))</f>
      </c>
      <c r="X286" s="20">
        <f>IF(V286="","",V286-W286)</f>
      </c>
      <c r="Y286" s="19">
        <f>IF(A286="","",IF(COUNTIF($A$5:A286,A286)=1,MAX($Y$4:Y285)+1,""))</f>
      </c>
      <c r="Z286" s="19">
        <f>IF(A286="","",TEXT(A286,"ddd"))</f>
      </c>
    </row>
    <row r="287" spans="1:26" x14ac:dyDescent="0.25">
      <c r="A287" s="15"/>
      <c r="B287" s="16"/>
      <c r="G287" s="17"/>
      <c r="H287" s="17"/>
      <c r="I287" s="17"/>
      <c r="J287" s="17"/>
      <c r="K287" s="18"/>
      <c r="Q287" s="19">
        <f>IF(D287="","",IFERROR(VLOOKUP(D287,Lists!$G$5:$I$40,3,FALSE),""))</f>
      </c>
      <c r="R287" s="20">
        <f>IF(OR(G287="",H287="",Q287=""),"",IF(E287="Short",G287-H287,H287-G287)*F287*Q287-N(K287))</f>
      </c>
      <c r="S287" s="20">
        <f>IF(OR(G287="",I287="",Q287=""),"",ABS(G287-I287)*F287*Q287)</f>
      </c>
      <c r="T287" s="21">
        <f>IF(OR(R287="",N(S287)=0),"",ROUND(R287/S287,2))</f>
      </c>
      <c r="U287" s="19">
        <f>IF(R287="","",IF(R287&gt;0,"Win",IF(R287&lt;0,"Loss","Even")))</f>
      </c>
      <c r="V287" s="20">
        <f>IF(R287="","",SUM($R$5:R287))</f>
      </c>
      <c r="W287" s="20">
        <f>IF(V287="","",MAX(0,MAX($V$5:V287)))</f>
      </c>
      <c r="X287" s="20">
        <f>IF(V287="","",V287-W287)</f>
      </c>
      <c r="Y287" s="19">
        <f>IF(A287="","",IF(COUNTIF($A$5:A287,A287)=1,MAX($Y$4:Y286)+1,""))</f>
      </c>
      <c r="Z287" s="19">
        <f>IF(A287="","",TEXT(A287,"ddd"))</f>
      </c>
    </row>
    <row r="288" spans="1:26" x14ac:dyDescent="0.25">
      <c r="A288" s="15"/>
      <c r="B288" s="16"/>
      <c r="G288" s="17"/>
      <c r="H288" s="17"/>
      <c r="I288" s="17"/>
      <c r="J288" s="17"/>
      <c r="K288" s="18"/>
      <c r="Q288" s="19">
        <f>IF(D288="","",IFERROR(VLOOKUP(D288,Lists!$G$5:$I$40,3,FALSE),""))</f>
      </c>
      <c r="R288" s="20">
        <f>IF(OR(G288="",H288="",Q288=""),"",IF(E288="Short",G288-H288,H288-G288)*F288*Q288-N(K288))</f>
      </c>
      <c r="S288" s="20">
        <f>IF(OR(G288="",I288="",Q288=""),"",ABS(G288-I288)*F288*Q288)</f>
      </c>
      <c r="T288" s="21">
        <f>IF(OR(R288="",N(S288)=0),"",ROUND(R288/S288,2))</f>
      </c>
      <c r="U288" s="19">
        <f>IF(R288="","",IF(R288&gt;0,"Win",IF(R288&lt;0,"Loss","Even")))</f>
      </c>
      <c r="V288" s="20">
        <f>IF(R288="","",SUM($R$5:R288))</f>
      </c>
      <c r="W288" s="20">
        <f>IF(V288="","",MAX(0,MAX($V$5:V288)))</f>
      </c>
      <c r="X288" s="20">
        <f>IF(V288="","",V288-W288)</f>
      </c>
      <c r="Y288" s="19">
        <f>IF(A288="","",IF(COUNTIF($A$5:A288,A288)=1,MAX($Y$4:Y287)+1,""))</f>
      </c>
      <c r="Z288" s="19">
        <f>IF(A288="","",TEXT(A288,"ddd"))</f>
      </c>
    </row>
    <row r="289" spans="1:26" x14ac:dyDescent="0.25">
      <c r="A289" s="15"/>
      <c r="B289" s="16"/>
      <c r="G289" s="17"/>
      <c r="H289" s="17"/>
      <c r="I289" s="17"/>
      <c r="J289" s="17"/>
      <c r="K289" s="18"/>
      <c r="Q289" s="19">
        <f>IF(D289="","",IFERROR(VLOOKUP(D289,Lists!$G$5:$I$40,3,FALSE),""))</f>
      </c>
      <c r="R289" s="20">
        <f>IF(OR(G289="",H289="",Q289=""),"",IF(E289="Short",G289-H289,H289-G289)*F289*Q289-N(K289))</f>
      </c>
      <c r="S289" s="20">
        <f>IF(OR(G289="",I289="",Q289=""),"",ABS(G289-I289)*F289*Q289)</f>
      </c>
      <c r="T289" s="21">
        <f>IF(OR(R289="",N(S289)=0),"",ROUND(R289/S289,2))</f>
      </c>
      <c r="U289" s="19">
        <f>IF(R289="","",IF(R289&gt;0,"Win",IF(R289&lt;0,"Loss","Even")))</f>
      </c>
      <c r="V289" s="20">
        <f>IF(R289="","",SUM($R$5:R289))</f>
      </c>
      <c r="W289" s="20">
        <f>IF(V289="","",MAX(0,MAX($V$5:V289)))</f>
      </c>
      <c r="X289" s="20">
        <f>IF(V289="","",V289-W289)</f>
      </c>
      <c r="Y289" s="19">
        <f>IF(A289="","",IF(COUNTIF($A$5:A289,A289)=1,MAX($Y$4:Y288)+1,""))</f>
      </c>
      <c r="Z289" s="19">
        <f>IF(A289="","",TEXT(A289,"ddd"))</f>
      </c>
    </row>
    <row r="290" spans="1:26" x14ac:dyDescent="0.25">
      <c r="A290" s="15"/>
      <c r="B290" s="16"/>
      <c r="G290" s="17"/>
      <c r="H290" s="17"/>
      <c r="I290" s="17"/>
      <c r="J290" s="17"/>
      <c r="K290" s="18"/>
      <c r="Q290" s="19">
        <f>IF(D290="","",IFERROR(VLOOKUP(D290,Lists!$G$5:$I$40,3,FALSE),""))</f>
      </c>
      <c r="R290" s="20">
        <f>IF(OR(G290="",H290="",Q290=""),"",IF(E290="Short",G290-H290,H290-G290)*F290*Q290-N(K290))</f>
      </c>
      <c r="S290" s="20">
        <f>IF(OR(G290="",I290="",Q290=""),"",ABS(G290-I290)*F290*Q290)</f>
      </c>
      <c r="T290" s="21">
        <f>IF(OR(R290="",N(S290)=0),"",ROUND(R290/S290,2))</f>
      </c>
      <c r="U290" s="19">
        <f>IF(R290="","",IF(R290&gt;0,"Win",IF(R290&lt;0,"Loss","Even")))</f>
      </c>
      <c r="V290" s="20">
        <f>IF(R290="","",SUM($R$5:R290))</f>
      </c>
      <c r="W290" s="20">
        <f>IF(V290="","",MAX(0,MAX($V$5:V290)))</f>
      </c>
      <c r="X290" s="20">
        <f>IF(V290="","",V290-W290)</f>
      </c>
      <c r="Y290" s="19">
        <f>IF(A290="","",IF(COUNTIF($A$5:A290,A290)=1,MAX($Y$4:Y289)+1,""))</f>
      </c>
      <c r="Z290" s="19">
        <f>IF(A290="","",TEXT(A290,"ddd"))</f>
      </c>
    </row>
    <row r="291" spans="1:26" x14ac:dyDescent="0.25">
      <c r="A291" s="15"/>
      <c r="B291" s="16"/>
      <c r="G291" s="17"/>
      <c r="H291" s="17"/>
      <c r="I291" s="17"/>
      <c r="J291" s="17"/>
      <c r="K291" s="18"/>
      <c r="Q291" s="19">
        <f>IF(D291="","",IFERROR(VLOOKUP(D291,Lists!$G$5:$I$40,3,FALSE),""))</f>
      </c>
      <c r="R291" s="20">
        <f>IF(OR(G291="",H291="",Q291=""),"",IF(E291="Short",G291-H291,H291-G291)*F291*Q291-N(K291))</f>
      </c>
      <c r="S291" s="20">
        <f>IF(OR(G291="",I291="",Q291=""),"",ABS(G291-I291)*F291*Q291)</f>
      </c>
      <c r="T291" s="21">
        <f>IF(OR(R291="",N(S291)=0),"",ROUND(R291/S291,2))</f>
      </c>
      <c r="U291" s="19">
        <f>IF(R291="","",IF(R291&gt;0,"Win",IF(R291&lt;0,"Loss","Even")))</f>
      </c>
      <c r="V291" s="20">
        <f>IF(R291="","",SUM($R$5:R291))</f>
      </c>
      <c r="W291" s="20">
        <f>IF(V291="","",MAX(0,MAX($V$5:V291)))</f>
      </c>
      <c r="X291" s="20">
        <f>IF(V291="","",V291-W291)</f>
      </c>
      <c r="Y291" s="19">
        <f>IF(A291="","",IF(COUNTIF($A$5:A291,A291)=1,MAX($Y$4:Y290)+1,""))</f>
      </c>
      <c r="Z291" s="19">
        <f>IF(A291="","",TEXT(A291,"ddd"))</f>
      </c>
    </row>
    <row r="292" spans="1:26" x14ac:dyDescent="0.25">
      <c r="A292" s="15"/>
      <c r="B292" s="16"/>
      <c r="G292" s="17"/>
      <c r="H292" s="17"/>
      <c r="I292" s="17"/>
      <c r="J292" s="17"/>
      <c r="K292" s="18"/>
      <c r="Q292" s="19">
        <f>IF(D292="","",IFERROR(VLOOKUP(D292,Lists!$G$5:$I$40,3,FALSE),""))</f>
      </c>
      <c r="R292" s="20">
        <f>IF(OR(G292="",H292="",Q292=""),"",IF(E292="Short",G292-H292,H292-G292)*F292*Q292-N(K292))</f>
      </c>
      <c r="S292" s="20">
        <f>IF(OR(G292="",I292="",Q292=""),"",ABS(G292-I292)*F292*Q292)</f>
      </c>
      <c r="T292" s="21">
        <f>IF(OR(R292="",N(S292)=0),"",ROUND(R292/S292,2))</f>
      </c>
      <c r="U292" s="19">
        <f>IF(R292="","",IF(R292&gt;0,"Win",IF(R292&lt;0,"Loss","Even")))</f>
      </c>
      <c r="V292" s="20">
        <f>IF(R292="","",SUM($R$5:R292))</f>
      </c>
      <c r="W292" s="20">
        <f>IF(V292="","",MAX(0,MAX($V$5:V292)))</f>
      </c>
      <c r="X292" s="20">
        <f>IF(V292="","",V292-W292)</f>
      </c>
      <c r="Y292" s="19">
        <f>IF(A292="","",IF(COUNTIF($A$5:A292,A292)=1,MAX($Y$4:Y291)+1,""))</f>
      </c>
      <c r="Z292" s="19">
        <f>IF(A292="","",TEXT(A292,"ddd"))</f>
      </c>
    </row>
    <row r="293" spans="1:26" x14ac:dyDescent="0.25">
      <c r="A293" s="15"/>
      <c r="B293" s="16"/>
      <c r="G293" s="17"/>
      <c r="H293" s="17"/>
      <c r="I293" s="17"/>
      <c r="J293" s="17"/>
      <c r="K293" s="18"/>
      <c r="Q293" s="19">
        <f>IF(D293="","",IFERROR(VLOOKUP(D293,Lists!$G$5:$I$40,3,FALSE),""))</f>
      </c>
      <c r="R293" s="20">
        <f>IF(OR(G293="",H293="",Q293=""),"",IF(E293="Short",G293-H293,H293-G293)*F293*Q293-N(K293))</f>
      </c>
      <c r="S293" s="20">
        <f>IF(OR(G293="",I293="",Q293=""),"",ABS(G293-I293)*F293*Q293)</f>
      </c>
      <c r="T293" s="21">
        <f>IF(OR(R293="",N(S293)=0),"",ROUND(R293/S293,2))</f>
      </c>
      <c r="U293" s="19">
        <f>IF(R293="","",IF(R293&gt;0,"Win",IF(R293&lt;0,"Loss","Even")))</f>
      </c>
      <c r="V293" s="20">
        <f>IF(R293="","",SUM($R$5:R293))</f>
      </c>
      <c r="W293" s="20">
        <f>IF(V293="","",MAX(0,MAX($V$5:V293)))</f>
      </c>
      <c r="X293" s="20">
        <f>IF(V293="","",V293-W293)</f>
      </c>
      <c r="Y293" s="19">
        <f>IF(A293="","",IF(COUNTIF($A$5:A293,A293)=1,MAX($Y$4:Y292)+1,""))</f>
      </c>
      <c r="Z293" s="19">
        <f>IF(A293="","",TEXT(A293,"ddd"))</f>
      </c>
    </row>
    <row r="294" spans="1:26" x14ac:dyDescent="0.25">
      <c r="A294" s="15"/>
      <c r="B294" s="16"/>
      <c r="G294" s="17"/>
      <c r="H294" s="17"/>
      <c r="I294" s="17"/>
      <c r="J294" s="17"/>
      <c r="K294" s="18"/>
      <c r="Q294" s="19">
        <f>IF(D294="","",IFERROR(VLOOKUP(D294,Lists!$G$5:$I$40,3,FALSE),""))</f>
      </c>
      <c r="R294" s="20">
        <f>IF(OR(G294="",H294="",Q294=""),"",IF(E294="Short",G294-H294,H294-G294)*F294*Q294-N(K294))</f>
      </c>
      <c r="S294" s="20">
        <f>IF(OR(G294="",I294="",Q294=""),"",ABS(G294-I294)*F294*Q294)</f>
      </c>
      <c r="T294" s="21">
        <f>IF(OR(R294="",N(S294)=0),"",ROUND(R294/S294,2))</f>
      </c>
      <c r="U294" s="19">
        <f>IF(R294="","",IF(R294&gt;0,"Win",IF(R294&lt;0,"Loss","Even")))</f>
      </c>
      <c r="V294" s="20">
        <f>IF(R294="","",SUM($R$5:R294))</f>
      </c>
      <c r="W294" s="20">
        <f>IF(V294="","",MAX(0,MAX($V$5:V294)))</f>
      </c>
      <c r="X294" s="20">
        <f>IF(V294="","",V294-W294)</f>
      </c>
      <c r="Y294" s="19">
        <f>IF(A294="","",IF(COUNTIF($A$5:A294,A294)=1,MAX($Y$4:Y293)+1,""))</f>
      </c>
      <c r="Z294" s="19">
        <f>IF(A294="","",TEXT(A294,"ddd"))</f>
      </c>
    </row>
    <row r="295" spans="1:26" x14ac:dyDescent="0.25">
      <c r="A295" s="15"/>
      <c r="B295" s="16"/>
      <c r="G295" s="17"/>
      <c r="H295" s="17"/>
      <c r="I295" s="17"/>
      <c r="J295" s="17"/>
      <c r="K295" s="18"/>
      <c r="Q295" s="19">
        <f>IF(D295="","",IFERROR(VLOOKUP(D295,Lists!$G$5:$I$40,3,FALSE),""))</f>
      </c>
      <c r="R295" s="20">
        <f>IF(OR(G295="",H295="",Q295=""),"",IF(E295="Short",G295-H295,H295-G295)*F295*Q295-N(K295))</f>
      </c>
      <c r="S295" s="20">
        <f>IF(OR(G295="",I295="",Q295=""),"",ABS(G295-I295)*F295*Q295)</f>
      </c>
      <c r="T295" s="21">
        <f>IF(OR(R295="",N(S295)=0),"",ROUND(R295/S295,2))</f>
      </c>
      <c r="U295" s="19">
        <f>IF(R295="","",IF(R295&gt;0,"Win",IF(R295&lt;0,"Loss","Even")))</f>
      </c>
      <c r="V295" s="20">
        <f>IF(R295="","",SUM($R$5:R295))</f>
      </c>
      <c r="W295" s="20">
        <f>IF(V295="","",MAX(0,MAX($V$5:V295)))</f>
      </c>
      <c r="X295" s="20">
        <f>IF(V295="","",V295-W295)</f>
      </c>
      <c r="Y295" s="19">
        <f>IF(A295="","",IF(COUNTIF($A$5:A295,A295)=1,MAX($Y$4:Y294)+1,""))</f>
      </c>
      <c r="Z295" s="19">
        <f>IF(A295="","",TEXT(A295,"ddd"))</f>
      </c>
    </row>
    <row r="296" spans="1:26" x14ac:dyDescent="0.25">
      <c r="A296" s="15"/>
      <c r="B296" s="16"/>
      <c r="G296" s="17"/>
      <c r="H296" s="17"/>
      <c r="I296" s="17"/>
      <c r="J296" s="17"/>
      <c r="K296" s="18"/>
      <c r="Q296" s="19">
        <f>IF(D296="","",IFERROR(VLOOKUP(D296,Lists!$G$5:$I$40,3,FALSE),""))</f>
      </c>
      <c r="R296" s="20">
        <f>IF(OR(G296="",H296="",Q296=""),"",IF(E296="Short",G296-H296,H296-G296)*F296*Q296-N(K296))</f>
      </c>
      <c r="S296" s="20">
        <f>IF(OR(G296="",I296="",Q296=""),"",ABS(G296-I296)*F296*Q296)</f>
      </c>
      <c r="T296" s="21">
        <f>IF(OR(R296="",N(S296)=0),"",ROUND(R296/S296,2))</f>
      </c>
      <c r="U296" s="19">
        <f>IF(R296="","",IF(R296&gt;0,"Win",IF(R296&lt;0,"Loss","Even")))</f>
      </c>
      <c r="V296" s="20">
        <f>IF(R296="","",SUM($R$5:R296))</f>
      </c>
      <c r="W296" s="20">
        <f>IF(V296="","",MAX(0,MAX($V$5:V296)))</f>
      </c>
      <c r="X296" s="20">
        <f>IF(V296="","",V296-W296)</f>
      </c>
      <c r="Y296" s="19">
        <f>IF(A296="","",IF(COUNTIF($A$5:A296,A296)=1,MAX($Y$4:Y295)+1,""))</f>
      </c>
      <c r="Z296" s="19">
        <f>IF(A296="","",TEXT(A296,"ddd"))</f>
      </c>
    </row>
    <row r="297" spans="1:26" x14ac:dyDescent="0.25">
      <c r="A297" s="15"/>
      <c r="B297" s="16"/>
      <c r="G297" s="17"/>
      <c r="H297" s="17"/>
      <c r="I297" s="17"/>
      <c r="J297" s="17"/>
      <c r="K297" s="18"/>
      <c r="Q297" s="19">
        <f>IF(D297="","",IFERROR(VLOOKUP(D297,Lists!$G$5:$I$40,3,FALSE),""))</f>
      </c>
      <c r="R297" s="20">
        <f>IF(OR(G297="",H297="",Q297=""),"",IF(E297="Short",G297-H297,H297-G297)*F297*Q297-N(K297))</f>
      </c>
      <c r="S297" s="20">
        <f>IF(OR(G297="",I297="",Q297=""),"",ABS(G297-I297)*F297*Q297)</f>
      </c>
      <c r="T297" s="21">
        <f>IF(OR(R297="",N(S297)=0),"",ROUND(R297/S297,2))</f>
      </c>
      <c r="U297" s="19">
        <f>IF(R297="","",IF(R297&gt;0,"Win",IF(R297&lt;0,"Loss","Even")))</f>
      </c>
      <c r="V297" s="20">
        <f>IF(R297="","",SUM($R$5:R297))</f>
      </c>
      <c r="W297" s="20">
        <f>IF(V297="","",MAX(0,MAX($V$5:V297)))</f>
      </c>
      <c r="X297" s="20">
        <f>IF(V297="","",V297-W297)</f>
      </c>
      <c r="Y297" s="19">
        <f>IF(A297="","",IF(COUNTIF($A$5:A297,A297)=1,MAX($Y$4:Y296)+1,""))</f>
      </c>
      <c r="Z297" s="19">
        <f>IF(A297="","",TEXT(A297,"ddd"))</f>
      </c>
    </row>
    <row r="298" spans="1:26" x14ac:dyDescent="0.25">
      <c r="A298" s="15"/>
      <c r="B298" s="16"/>
      <c r="G298" s="17"/>
      <c r="H298" s="17"/>
      <c r="I298" s="17"/>
      <c r="J298" s="17"/>
      <c r="K298" s="18"/>
      <c r="Q298" s="19">
        <f>IF(D298="","",IFERROR(VLOOKUP(D298,Lists!$G$5:$I$40,3,FALSE),""))</f>
      </c>
      <c r="R298" s="20">
        <f>IF(OR(G298="",H298="",Q298=""),"",IF(E298="Short",G298-H298,H298-G298)*F298*Q298-N(K298))</f>
      </c>
      <c r="S298" s="20">
        <f>IF(OR(G298="",I298="",Q298=""),"",ABS(G298-I298)*F298*Q298)</f>
      </c>
      <c r="T298" s="21">
        <f>IF(OR(R298="",N(S298)=0),"",ROUND(R298/S298,2))</f>
      </c>
      <c r="U298" s="19">
        <f>IF(R298="","",IF(R298&gt;0,"Win",IF(R298&lt;0,"Loss","Even")))</f>
      </c>
      <c r="V298" s="20">
        <f>IF(R298="","",SUM($R$5:R298))</f>
      </c>
      <c r="W298" s="20">
        <f>IF(V298="","",MAX(0,MAX($V$5:V298)))</f>
      </c>
      <c r="X298" s="20">
        <f>IF(V298="","",V298-W298)</f>
      </c>
      <c r="Y298" s="19">
        <f>IF(A298="","",IF(COUNTIF($A$5:A298,A298)=1,MAX($Y$4:Y297)+1,""))</f>
      </c>
      <c r="Z298" s="19">
        <f>IF(A298="","",TEXT(A298,"ddd"))</f>
      </c>
    </row>
    <row r="299" spans="1:26" x14ac:dyDescent="0.25">
      <c r="A299" s="15"/>
      <c r="B299" s="16"/>
      <c r="G299" s="17"/>
      <c r="H299" s="17"/>
      <c r="I299" s="17"/>
      <c r="J299" s="17"/>
      <c r="K299" s="18"/>
      <c r="Q299" s="19">
        <f>IF(D299="","",IFERROR(VLOOKUP(D299,Lists!$G$5:$I$40,3,FALSE),""))</f>
      </c>
      <c r="R299" s="20">
        <f>IF(OR(G299="",H299="",Q299=""),"",IF(E299="Short",G299-H299,H299-G299)*F299*Q299-N(K299))</f>
      </c>
      <c r="S299" s="20">
        <f>IF(OR(G299="",I299="",Q299=""),"",ABS(G299-I299)*F299*Q299)</f>
      </c>
      <c r="T299" s="21">
        <f>IF(OR(R299="",N(S299)=0),"",ROUND(R299/S299,2))</f>
      </c>
      <c r="U299" s="19">
        <f>IF(R299="","",IF(R299&gt;0,"Win",IF(R299&lt;0,"Loss","Even")))</f>
      </c>
      <c r="V299" s="20">
        <f>IF(R299="","",SUM($R$5:R299))</f>
      </c>
      <c r="W299" s="20">
        <f>IF(V299="","",MAX(0,MAX($V$5:V299)))</f>
      </c>
      <c r="X299" s="20">
        <f>IF(V299="","",V299-W299)</f>
      </c>
      <c r="Y299" s="19">
        <f>IF(A299="","",IF(COUNTIF($A$5:A299,A299)=1,MAX($Y$4:Y298)+1,""))</f>
      </c>
      <c r="Z299" s="19">
        <f>IF(A299="","",TEXT(A299,"ddd"))</f>
      </c>
    </row>
    <row r="300" spans="1:26" x14ac:dyDescent="0.25">
      <c r="A300" s="15"/>
      <c r="B300" s="16"/>
      <c r="G300" s="17"/>
      <c r="H300" s="17"/>
      <c r="I300" s="17"/>
      <c r="J300" s="17"/>
      <c r="K300" s="18"/>
      <c r="Q300" s="19">
        <f>IF(D300="","",IFERROR(VLOOKUP(D300,Lists!$G$5:$I$40,3,FALSE),""))</f>
      </c>
      <c r="R300" s="20">
        <f>IF(OR(G300="",H300="",Q300=""),"",IF(E300="Short",G300-H300,H300-G300)*F300*Q300-N(K300))</f>
      </c>
      <c r="S300" s="20">
        <f>IF(OR(G300="",I300="",Q300=""),"",ABS(G300-I300)*F300*Q300)</f>
      </c>
      <c r="T300" s="21">
        <f>IF(OR(R300="",N(S300)=0),"",ROUND(R300/S300,2))</f>
      </c>
      <c r="U300" s="19">
        <f>IF(R300="","",IF(R300&gt;0,"Win",IF(R300&lt;0,"Loss","Even")))</f>
      </c>
      <c r="V300" s="20">
        <f>IF(R300="","",SUM($R$5:R300))</f>
      </c>
      <c r="W300" s="20">
        <f>IF(V300="","",MAX(0,MAX($V$5:V300)))</f>
      </c>
      <c r="X300" s="20">
        <f>IF(V300="","",V300-W300)</f>
      </c>
      <c r="Y300" s="19">
        <f>IF(A300="","",IF(COUNTIF($A$5:A300,A300)=1,MAX($Y$4:Y299)+1,""))</f>
      </c>
      <c r="Z300" s="19">
        <f>IF(A300="","",TEXT(A300,"ddd"))</f>
      </c>
    </row>
    <row r="301" spans="1:26" x14ac:dyDescent="0.25">
      <c r="A301" s="15"/>
      <c r="B301" s="16"/>
      <c r="G301" s="17"/>
      <c r="H301" s="17"/>
      <c r="I301" s="17"/>
      <c r="J301" s="17"/>
      <c r="K301" s="18"/>
      <c r="Q301" s="19">
        <f>IF(D301="","",IFERROR(VLOOKUP(D301,Lists!$G$5:$I$40,3,FALSE),""))</f>
      </c>
      <c r="R301" s="20">
        <f>IF(OR(G301="",H301="",Q301=""),"",IF(E301="Short",G301-H301,H301-G301)*F301*Q301-N(K301))</f>
      </c>
      <c r="S301" s="20">
        <f>IF(OR(G301="",I301="",Q301=""),"",ABS(G301-I301)*F301*Q301)</f>
      </c>
      <c r="T301" s="21">
        <f>IF(OR(R301="",N(S301)=0),"",ROUND(R301/S301,2))</f>
      </c>
      <c r="U301" s="19">
        <f>IF(R301="","",IF(R301&gt;0,"Win",IF(R301&lt;0,"Loss","Even")))</f>
      </c>
      <c r="V301" s="20">
        <f>IF(R301="","",SUM($R$5:R301))</f>
      </c>
      <c r="W301" s="20">
        <f>IF(V301="","",MAX(0,MAX($V$5:V301)))</f>
      </c>
      <c r="X301" s="20">
        <f>IF(V301="","",V301-W301)</f>
      </c>
      <c r="Y301" s="19">
        <f>IF(A301="","",IF(COUNTIF($A$5:A301,A301)=1,MAX($Y$4:Y300)+1,""))</f>
      </c>
      <c r="Z301" s="19">
        <f>IF(A301="","",TEXT(A301,"ddd"))</f>
      </c>
    </row>
    <row r="302" spans="1:26" x14ac:dyDescent="0.25">
      <c r="A302" s="15"/>
      <c r="B302" s="16"/>
      <c r="G302" s="17"/>
      <c r="H302" s="17"/>
      <c r="I302" s="17"/>
      <c r="J302" s="17"/>
      <c r="K302" s="18"/>
      <c r="Q302" s="19">
        <f>IF(D302="","",IFERROR(VLOOKUP(D302,Lists!$G$5:$I$40,3,FALSE),""))</f>
      </c>
      <c r="R302" s="20">
        <f>IF(OR(G302="",H302="",Q302=""),"",IF(E302="Short",G302-H302,H302-G302)*F302*Q302-N(K302))</f>
      </c>
      <c r="S302" s="20">
        <f>IF(OR(G302="",I302="",Q302=""),"",ABS(G302-I302)*F302*Q302)</f>
      </c>
      <c r="T302" s="21">
        <f>IF(OR(R302="",N(S302)=0),"",ROUND(R302/S302,2))</f>
      </c>
      <c r="U302" s="19">
        <f>IF(R302="","",IF(R302&gt;0,"Win",IF(R302&lt;0,"Loss","Even")))</f>
      </c>
      <c r="V302" s="20">
        <f>IF(R302="","",SUM($R$5:R302))</f>
      </c>
      <c r="W302" s="20">
        <f>IF(V302="","",MAX(0,MAX($V$5:V302)))</f>
      </c>
      <c r="X302" s="20">
        <f>IF(V302="","",V302-W302)</f>
      </c>
      <c r="Y302" s="19">
        <f>IF(A302="","",IF(COUNTIF($A$5:A302,A302)=1,MAX($Y$4:Y301)+1,""))</f>
      </c>
      <c r="Z302" s="19">
        <f>IF(A302="","",TEXT(A302,"ddd"))</f>
      </c>
    </row>
    <row r="303" spans="1:26" x14ac:dyDescent="0.25">
      <c r="A303" s="15"/>
      <c r="B303" s="16"/>
      <c r="G303" s="17"/>
      <c r="H303" s="17"/>
      <c r="I303" s="17"/>
      <c r="J303" s="17"/>
      <c r="K303" s="18"/>
      <c r="Q303" s="19">
        <f>IF(D303="","",IFERROR(VLOOKUP(D303,Lists!$G$5:$I$40,3,FALSE),""))</f>
      </c>
      <c r="R303" s="20">
        <f>IF(OR(G303="",H303="",Q303=""),"",IF(E303="Short",G303-H303,H303-G303)*F303*Q303-N(K303))</f>
      </c>
      <c r="S303" s="20">
        <f>IF(OR(G303="",I303="",Q303=""),"",ABS(G303-I303)*F303*Q303)</f>
      </c>
      <c r="T303" s="21">
        <f>IF(OR(R303="",N(S303)=0),"",ROUND(R303/S303,2))</f>
      </c>
      <c r="U303" s="19">
        <f>IF(R303="","",IF(R303&gt;0,"Win",IF(R303&lt;0,"Loss","Even")))</f>
      </c>
      <c r="V303" s="20">
        <f>IF(R303="","",SUM($R$5:R303))</f>
      </c>
      <c r="W303" s="20">
        <f>IF(V303="","",MAX(0,MAX($V$5:V303)))</f>
      </c>
      <c r="X303" s="20">
        <f>IF(V303="","",V303-W303)</f>
      </c>
      <c r="Y303" s="19">
        <f>IF(A303="","",IF(COUNTIF($A$5:A303,A303)=1,MAX($Y$4:Y302)+1,""))</f>
      </c>
      <c r="Z303" s="19">
        <f>IF(A303="","",TEXT(A303,"ddd"))</f>
      </c>
    </row>
    <row r="304" spans="1:26" x14ac:dyDescent="0.25">
      <c r="A304" s="15"/>
      <c r="B304" s="16"/>
      <c r="G304" s="17"/>
      <c r="H304" s="17"/>
      <c r="I304" s="17"/>
      <c r="J304" s="17"/>
      <c r="K304" s="18"/>
      <c r="Q304" s="19">
        <f>IF(D304="","",IFERROR(VLOOKUP(D304,Lists!$G$5:$I$40,3,FALSE),""))</f>
      </c>
      <c r="R304" s="20">
        <f>IF(OR(G304="",H304="",Q304=""),"",IF(E304="Short",G304-H304,H304-G304)*F304*Q304-N(K304))</f>
      </c>
      <c r="S304" s="20">
        <f>IF(OR(G304="",I304="",Q304=""),"",ABS(G304-I304)*F304*Q304)</f>
      </c>
      <c r="T304" s="21">
        <f>IF(OR(R304="",N(S304)=0),"",ROUND(R304/S304,2))</f>
      </c>
      <c r="U304" s="19">
        <f>IF(R304="","",IF(R304&gt;0,"Win",IF(R304&lt;0,"Loss","Even")))</f>
      </c>
      <c r="V304" s="20">
        <f>IF(R304="","",SUM($R$5:R304))</f>
      </c>
      <c r="W304" s="20">
        <f>IF(V304="","",MAX(0,MAX($V$5:V304)))</f>
      </c>
      <c r="X304" s="20">
        <f>IF(V304="","",V304-W304)</f>
      </c>
      <c r="Y304" s="19">
        <f>IF(A304="","",IF(COUNTIF($A$5:A304,A304)=1,MAX($Y$4:Y303)+1,""))</f>
      </c>
      <c r="Z304" s="19">
        <f>IF(A304="","",TEXT(A304,"ddd"))</f>
      </c>
    </row>
    <row r="305" spans="1:26" x14ac:dyDescent="0.25">
      <c r="A305" s="15"/>
      <c r="B305" s="16"/>
      <c r="G305" s="17"/>
      <c r="H305" s="17"/>
      <c r="I305" s="17"/>
      <c r="J305" s="17"/>
      <c r="K305" s="18"/>
      <c r="Q305" s="19">
        <f>IF(D305="","",IFERROR(VLOOKUP(D305,Lists!$G$5:$I$40,3,FALSE),""))</f>
      </c>
      <c r="R305" s="20">
        <f>IF(OR(G305="",H305="",Q305=""),"",IF(E305="Short",G305-H305,H305-G305)*F305*Q305-N(K305))</f>
      </c>
      <c r="S305" s="20">
        <f>IF(OR(G305="",I305="",Q305=""),"",ABS(G305-I305)*F305*Q305)</f>
      </c>
      <c r="T305" s="21">
        <f>IF(OR(R305="",N(S305)=0),"",ROUND(R305/S305,2))</f>
      </c>
      <c r="U305" s="19">
        <f>IF(R305="","",IF(R305&gt;0,"Win",IF(R305&lt;0,"Loss","Even")))</f>
      </c>
      <c r="V305" s="20">
        <f>IF(R305="","",SUM($R$5:R305))</f>
      </c>
      <c r="W305" s="20">
        <f>IF(V305="","",MAX(0,MAX($V$5:V305)))</f>
      </c>
      <c r="X305" s="20">
        <f>IF(V305="","",V305-W305)</f>
      </c>
      <c r="Y305" s="19">
        <f>IF(A305="","",IF(COUNTIF($A$5:A305,A305)=1,MAX($Y$4:Y304)+1,""))</f>
      </c>
      <c r="Z305" s="19">
        <f>IF(A305="","",TEXT(A305,"ddd"))</f>
      </c>
    </row>
    <row r="306" spans="1:26" x14ac:dyDescent="0.25">
      <c r="A306" s="15"/>
      <c r="B306" s="16"/>
      <c r="G306" s="17"/>
      <c r="H306" s="17"/>
      <c r="I306" s="17"/>
      <c r="J306" s="17"/>
      <c r="K306" s="18"/>
      <c r="Q306" s="19">
        <f>IF(D306="","",IFERROR(VLOOKUP(D306,Lists!$G$5:$I$40,3,FALSE),""))</f>
      </c>
      <c r="R306" s="20">
        <f>IF(OR(G306="",H306="",Q306=""),"",IF(E306="Short",G306-H306,H306-G306)*F306*Q306-N(K306))</f>
      </c>
      <c r="S306" s="20">
        <f>IF(OR(G306="",I306="",Q306=""),"",ABS(G306-I306)*F306*Q306)</f>
      </c>
      <c r="T306" s="21">
        <f>IF(OR(R306="",N(S306)=0),"",ROUND(R306/S306,2))</f>
      </c>
      <c r="U306" s="19">
        <f>IF(R306="","",IF(R306&gt;0,"Win",IF(R306&lt;0,"Loss","Even")))</f>
      </c>
      <c r="V306" s="20">
        <f>IF(R306="","",SUM($R$5:R306))</f>
      </c>
      <c r="W306" s="20">
        <f>IF(V306="","",MAX(0,MAX($V$5:V306)))</f>
      </c>
      <c r="X306" s="20">
        <f>IF(V306="","",V306-W306)</f>
      </c>
      <c r="Y306" s="19">
        <f>IF(A306="","",IF(COUNTIF($A$5:A306,A306)=1,MAX($Y$4:Y305)+1,""))</f>
      </c>
      <c r="Z306" s="19">
        <f>IF(A306="","",TEXT(A306,"ddd"))</f>
      </c>
    </row>
    <row r="307" spans="1:26" x14ac:dyDescent="0.25">
      <c r="A307" s="15"/>
      <c r="B307" s="16"/>
      <c r="G307" s="17"/>
      <c r="H307" s="17"/>
      <c r="I307" s="17"/>
      <c r="J307" s="17"/>
      <c r="K307" s="18"/>
      <c r="Q307" s="19">
        <f>IF(D307="","",IFERROR(VLOOKUP(D307,Lists!$G$5:$I$40,3,FALSE),""))</f>
      </c>
      <c r="R307" s="20">
        <f>IF(OR(G307="",H307="",Q307=""),"",IF(E307="Short",G307-H307,H307-G307)*F307*Q307-N(K307))</f>
      </c>
      <c r="S307" s="20">
        <f>IF(OR(G307="",I307="",Q307=""),"",ABS(G307-I307)*F307*Q307)</f>
      </c>
      <c r="T307" s="21">
        <f>IF(OR(R307="",N(S307)=0),"",ROUND(R307/S307,2))</f>
      </c>
      <c r="U307" s="19">
        <f>IF(R307="","",IF(R307&gt;0,"Win",IF(R307&lt;0,"Loss","Even")))</f>
      </c>
      <c r="V307" s="20">
        <f>IF(R307="","",SUM($R$5:R307))</f>
      </c>
      <c r="W307" s="20">
        <f>IF(V307="","",MAX(0,MAX($V$5:V307)))</f>
      </c>
      <c r="X307" s="20">
        <f>IF(V307="","",V307-W307)</f>
      </c>
      <c r="Y307" s="19">
        <f>IF(A307="","",IF(COUNTIF($A$5:A307,A307)=1,MAX($Y$4:Y306)+1,""))</f>
      </c>
      <c r="Z307" s="19">
        <f>IF(A307="","",TEXT(A307,"ddd"))</f>
      </c>
    </row>
    <row r="308" spans="1:26" x14ac:dyDescent="0.25">
      <c r="A308" s="15"/>
      <c r="B308" s="16"/>
      <c r="G308" s="17"/>
      <c r="H308" s="17"/>
      <c r="I308" s="17"/>
      <c r="J308" s="17"/>
      <c r="K308" s="18"/>
      <c r="Q308" s="19">
        <f>IF(D308="","",IFERROR(VLOOKUP(D308,Lists!$G$5:$I$40,3,FALSE),""))</f>
      </c>
      <c r="R308" s="20">
        <f>IF(OR(G308="",H308="",Q308=""),"",IF(E308="Short",G308-H308,H308-G308)*F308*Q308-N(K308))</f>
      </c>
      <c r="S308" s="20">
        <f>IF(OR(G308="",I308="",Q308=""),"",ABS(G308-I308)*F308*Q308)</f>
      </c>
      <c r="T308" s="21">
        <f>IF(OR(R308="",N(S308)=0),"",ROUND(R308/S308,2))</f>
      </c>
      <c r="U308" s="19">
        <f>IF(R308="","",IF(R308&gt;0,"Win",IF(R308&lt;0,"Loss","Even")))</f>
      </c>
      <c r="V308" s="20">
        <f>IF(R308="","",SUM($R$5:R308))</f>
      </c>
      <c r="W308" s="20">
        <f>IF(V308="","",MAX(0,MAX($V$5:V308)))</f>
      </c>
      <c r="X308" s="20">
        <f>IF(V308="","",V308-W308)</f>
      </c>
      <c r="Y308" s="19">
        <f>IF(A308="","",IF(COUNTIF($A$5:A308,A308)=1,MAX($Y$4:Y307)+1,""))</f>
      </c>
      <c r="Z308" s="19">
        <f>IF(A308="","",TEXT(A308,"ddd"))</f>
      </c>
    </row>
    <row r="309" spans="1:26" x14ac:dyDescent="0.25">
      <c r="A309" s="15"/>
      <c r="B309" s="16"/>
      <c r="G309" s="17"/>
      <c r="H309" s="17"/>
      <c r="I309" s="17"/>
      <c r="J309" s="17"/>
      <c r="K309" s="18"/>
      <c r="Q309" s="19">
        <f>IF(D309="","",IFERROR(VLOOKUP(D309,Lists!$G$5:$I$40,3,FALSE),""))</f>
      </c>
      <c r="R309" s="20">
        <f>IF(OR(G309="",H309="",Q309=""),"",IF(E309="Short",G309-H309,H309-G309)*F309*Q309-N(K309))</f>
      </c>
      <c r="S309" s="20">
        <f>IF(OR(G309="",I309="",Q309=""),"",ABS(G309-I309)*F309*Q309)</f>
      </c>
      <c r="T309" s="21">
        <f>IF(OR(R309="",N(S309)=0),"",ROUND(R309/S309,2))</f>
      </c>
      <c r="U309" s="19">
        <f>IF(R309="","",IF(R309&gt;0,"Win",IF(R309&lt;0,"Loss","Even")))</f>
      </c>
      <c r="V309" s="20">
        <f>IF(R309="","",SUM($R$5:R309))</f>
      </c>
      <c r="W309" s="20">
        <f>IF(V309="","",MAX(0,MAX($V$5:V309)))</f>
      </c>
      <c r="X309" s="20">
        <f>IF(V309="","",V309-W309)</f>
      </c>
      <c r="Y309" s="19">
        <f>IF(A309="","",IF(COUNTIF($A$5:A309,A309)=1,MAX($Y$4:Y308)+1,""))</f>
      </c>
      <c r="Z309" s="19">
        <f>IF(A309="","",TEXT(A309,"ddd"))</f>
      </c>
    </row>
    <row r="310" spans="1:26" x14ac:dyDescent="0.25">
      <c r="A310" s="15"/>
      <c r="B310" s="16"/>
      <c r="G310" s="17"/>
      <c r="H310" s="17"/>
      <c r="I310" s="17"/>
      <c r="J310" s="17"/>
      <c r="K310" s="18"/>
      <c r="Q310" s="19">
        <f>IF(D310="","",IFERROR(VLOOKUP(D310,Lists!$G$5:$I$40,3,FALSE),""))</f>
      </c>
      <c r="R310" s="20">
        <f>IF(OR(G310="",H310="",Q310=""),"",IF(E310="Short",G310-H310,H310-G310)*F310*Q310-N(K310))</f>
      </c>
      <c r="S310" s="20">
        <f>IF(OR(G310="",I310="",Q310=""),"",ABS(G310-I310)*F310*Q310)</f>
      </c>
      <c r="T310" s="21">
        <f>IF(OR(R310="",N(S310)=0),"",ROUND(R310/S310,2))</f>
      </c>
      <c r="U310" s="19">
        <f>IF(R310="","",IF(R310&gt;0,"Win",IF(R310&lt;0,"Loss","Even")))</f>
      </c>
      <c r="V310" s="20">
        <f>IF(R310="","",SUM($R$5:R310))</f>
      </c>
      <c r="W310" s="20">
        <f>IF(V310="","",MAX(0,MAX($V$5:V310)))</f>
      </c>
      <c r="X310" s="20">
        <f>IF(V310="","",V310-W310)</f>
      </c>
      <c r="Y310" s="19">
        <f>IF(A310="","",IF(COUNTIF($A$5:A310,A310)=1,MAX($Y$4:Y309)+1,""))</f>
      </c>
      <c r="Z310" s="19">
        <f>IF(A310="","",TEXT(A310,"ddd"))</f>
      </c>
    </row>
    <row r="311" spans="1:26" x14ac:dyDescent="0.25">
      <c r="A311" s="15"/>
      <c r="B311" s="16"/>
      <c r="G311" s="17"/>
      <c r="H311" s="17"/>
      <c r="I311" s="17"/>
      <c r="J311" s="17"/>
      <c r="K311" s="18"/>
      <c r="Q311" s="19">
        <f>IF(D311="","",IFERROR(VLOOKUP(D311,Lists!$G$5:$I$40,3,FALSE),""))</f>
      </c>
      <c r="R311" s="20">
        <f>IF(OR(G311="",H311="",Q311=""),"",IF(E311="Short",G311-H311,H311-G311)*F311*Q311-N(K311))</f>
      </c>
      <c r="S311" s="20">
        <f>IF(OR(G311="",I311="",Q311=""),"",ABS(G311-I311)*F311*Q311)</f>
      </c>
      <c r="T311" s="21">
        <f>IF(OR(R311="",N(S311)=0),"",ROUND(R311/S311,2))</f>
      </c>
      <c r="U311" s="19">
        <f>IF(R311="","",IF(R311&gt;0,"Win",IF(R311&lt;0,"Loss","Even")))</f>
      </c>
      <c r="V311" s="20">
        <f>IF(R311="","",SUM($R$5:R311))</f>
      </c>
      <c r="W311" s="20">
        <f>IF(V311="","",MAX(0,MAX($V$5:V311)))</f>
      </c>
      <c r="X311" s="20">
        <f>IF(V311="","",V311-W311)</f>
      </c>
      <c r="Y311" s="19">
        <f>IF(A311="","",IF(COUNTIF($A$5:A311,A311)=1,MAX($Y$4:Y310)+1,""))</f>
      </c>
      <c r="Z311" s="19">
        <f>IF(A311="","",TEXT(A311,"ddd"))</f>
      </c>
    </row>
    <row r="312" spans="1:26" x14ac:dyDescent="0.25">
      <c r="A312" s="15"/>
      <c r="B312" s="16"/>
      <c r="G312" s="17"/>
      <c r="H312" s="17"/>
      <c r="I312" s="17"/>
      <c r="J312" s="17"/>
      <c r="K312" s="18"/>
      <c r="Q312" s="19">
        <f>IF(D312="","",IFERROR(VLOOKUP(D312,Lists!$G$5:$I$40,3,FALSE),""))</f>
      </c>
      <c r="R312" s="20">
        <f>IF(OR(G312="",H312="",Q312=""),"",IF(E312="Short",G312-H312,H312-G312)*F312*Q312-N(K312))</f>
      </c>
      <c r="S312" s="20">
        <f>IF(OR(G312="",I312="",Q312=""),"",ABS(G312-I312)*F312*Q312)</f>
      </c>
      <c r="T312" s="21">
        <f>IF(OR(R312="",N(S312)=0),"",ROUND(R312/S312,2))</f>
      </c>
      <c r="U312" s="19">
        <f>IF(R312="","",IF(R312&gt;0,"Win",IF(R312&lt;0,"Loss","Even")))</f>
      </c>
      <c r="V312" s="20">
        <f>IF(R312="","",SUM($R$5:R312))</f>
      </c>
      <c r="W312" s="20">
        <f>IF(V312="","",MAX(0,MAX($V$5:V312)))</f>
      </c>
      <c r="X312" s="20">
        <f>IF(V312="","",V312-W312)</f>
      </c>
      <c r="Y312" s="19">
        <f>IF(A312="","",IF(COUNTIF($A$5:A312,A312)=1,MAX($Y$4:Y311)+1,""))</f>
      </c>
      <c r="Z312" s="19">
        <f>IF(A312="","",TEXT(A312,"ddd"))</f>
      </c>
    </row>
    <row r="313" spans="1:26" x14ac:dyDescent="0.25">
      <c r="A313" s="15"/>
      <c r="B313" s="16"/>
      <c r="G313" s="17"/>
      <c r="H313" s="17"/>
      <c r="I313" s="17"/>
      <c r="J313" s="17"/>
      <c r="K313" s="18"/>
      <c r="Q313" s="19">
        <f>IF(D313="","",IFERROR(VLOOKUP(D313,Lists!$G$5:$I$40,3,FALSE),""))</f>
      </c>
      <c r="R313" s="20">
        <f>IF(OR(G313="",H313="",Q313=""),"",IF(E313="Short",G313-H313,H313-G313)*F313*Q313-N(K313))</f>
      </c>
      <c r="S313" s="20">
        <f>IF(OR(G313="",I313="",Q313=""),"",ABS(G313-I313)*F313*Q313)</f>
      </c>
      <c r="T313" s="21">
        <f>IF(OR(R313="",N(S313)=0),"",ROUND(R313/S313,2))</f>
      </c>
      <c r="U313" s="19">
        <f>IF(R313="","",IF(R313&gt;0,"Win",IF(R313&lt;0,"Loss","Even")))</f>
      </c>
      <c r="V313" s="20">
        <f>IF(R313="","",SUM($R$5:R313))</f>
      </c>
      <c r="W313" s="20">
        <f>IF(V313="","",MAX(0,MAX($V$5:V313)))</f>
      </c>
      <c r="X313" s="20">
        <f>IF(V313="","",V313-W313)</f>
      </c>
      <c r="Y313" s="19">
        <f>IF(A313="","",IF(COUNTIF($A$5:A313,A313)=1,MAX($Y$4:Y312)+1,""))</f>
      </c>
      <c r="Z313" s="19">
        <f>IF(A313="","",TEXT(A313,"ddd"))</f>
      </c>
    </row>
    <row r="314" spans="1:26" x14ac:dyDescent="0.25">
      <c r="A314" s="15"/>
      <c r="B314" s="16"/>
      <c r="G314" s="17"/>
      <c r="H314" s="17"/>
      <c r="I314" s="17"/>
      <c r="J314" s="17"/>
      <c r="K314" s="18"/>
      <c r="Q314" s="19">
        <f>IF(D314="","",IFERROR(VLOOKUP(D314,Lists!$G$5:$I$40,3,FALSE),""))</f>
      </c>
      <c r="R314" s="20">
        <f>IF(OR(G314="",H314="",Q314=""),"",IF(E314="Short",G314-H314,H314-G314)*F314*Q314-N(K314))</f>
      </c>
      <c r="S314" s="20">
        <f>IF(OR(G314="",I314="",Q314=""),"",ABS(G314-I314)*F314*Q314)</f>
      </c>
      <c r="T314" s="21">
        <f>IF(OR(R314="",N(S314)=0),"",ROUND(R314/S314,2))</f>
      </c>
      <c r="U314" s="19">
        <f>IF(R314="","",IF(R314&gt;0,"Win",IF(R314&lt;0,"Loss","Even")))</f>
      </c>
      <c r="V314" s="20">
        <f>IF(R314="","",SUM($R$5:R314))</f>
      </c>
      <c r="W314" s="20">
        <f>IF(V314="","",MAX(0,MAX($V$5:V314)))</f>
      </c>
      <c r="X314" s="20">
        <f>IF(V314="","",V314-W314)</f>
      </c>
      <c r="Y314" s="19">
        <f>IF(A314="","",IF(COUNTIF($A$5:A314,A314)=1,MAX($Y$4:Y313)+1,""))</f>
      </c>
      <c r="Z314" s="19">
        <f>IF(A314="","",TEXT(A314,"ddd"))</f>
      </c>
    </row>
    <row r="315" spans="1:26" x14ac:dyDescent="0.25">
      <c r="A315" s="15"/>
      <c r="B315" s="16"/>
      <c r="G315" s="17"/>
      <c r="H315" s="17"/>
      <c r="I315" s="17"/>
      <c r="J315" s="17"/>
      <c r="K315" s="18"/>
      <c r="Q315" s="19">
        <f>IF(D315="","",IFERROR(VLOOKUP(D315,Lists!$G$5:$I$40,3,FALSE),""))</f>
      </c>
      <c r="R315" s="20">
        <f>IF(OR(G315="",H315="",Q315=""),"",IF(E315="Short",G315-H315,H315-G315)*F315*Q315-N(K315))</f>
      </c>
      <c r="S315" s="20">
        <f>IF(OR(G315="",I315="",Q315=""),"",ABS(G315-I315)*F315*Q315)</f>
      </c>
      <c r="T315" s="21">
        <f>IF(OR(R315="",N(S315)=0),"",ROUND(R315/S315,2))</f>
      </c>
      <c r="U315" s="19">
        <f>IF(R315="","",IF(R315&gt;0,"Win",IF(R315&lt;0,"Loss","Even")))</f>
      </c>
      <c r="V315" s="20">
        <f>IF(R315="","",SUM($R$5:R315))</f>
      </c>
      <c r="W315" s="20">
        <f>IF(V315="","",MAX(0,MAX($V$5:V315)))</f>
      </c>
      <c r="X315" s="20">
        <f>IF(V315="","",V315-W315)</f>
      </c>
      <c r="Y315" s="19">
        <f>IF(A315="","",IF(COUNTIF($A$5:A315,A315)=1,MAX($Y$4:Y314)+1,""))</f>
      </c>
      <c r="Z315" s="19">
        <f>IF(A315="","",TEXT(A315,"ddd"))</f>
      </c>
    </row>
    <row r="316" spans="1:26" x14ac:dyDescent="0.25">
      <c r="A316" s="15"/>
      <c r="B316" s="16"/>
      <c r="G316" s="17"/>
      <c r="H316" s="17"/>
      <c r="I316" s="17"/>
      <c r="J316" s="17"/>
      <c r="K316" s="18"/>
      <c r="Q316" s="19">
        <f>IF(D316="","",IFERROR(VLOOKUP(D316,Lists!$G$5:$I$40,3,FALSE),""))</f>
      </c>
      <c r="R316" s="20">
        <f>IF(OR(G316="",H316="",Q316=""),"",IF(E316="Short",G316-H316,H316-G316)*F316*Q316-N(K316))</f>
      </c>
      <c r="S316" s="20">
        <f>IF(OR(G316="",I316="",Q316=""),"",ABS(G316-I316)*F316*Q316)</f>
      </c>
      <c r="T316" s="21">
        <f>IF(OR(R316="",N(S316)=0),"",ROUND(R316/S316,2))</f>
      </c>
      <c r="U316" s="19">
        <f>IF(R316="","",IF(R316&gt;0,"Win",IF(R316&lt;0,"Loss","Even")))</f>
      </c>
      <c r="V316" s="20">
        <f>IF(R316="","",SUM($R$5:R316))</f>
      </c>
      <c r="W316" s="20">
        <f>IF(V316="","",MAX(0,MAX($V$5:V316)))</f>
      </c>
      <c r="X316" s="20">
        <f>IF(V316="","",V316-W316)</f>
      </c>
      <c r="Y316" s="19">
        <f>IF(A316="","",IF(COUNTIF($A$5:A316,A316)=1,MAX($Y$4:Y315)+1,""))</f>
      </c>
      <c r="Z316" s="19">
        <f>IF(A316="","",TEXT(A316,"ddd"))</f>
      </c>
    </row>
    <row r="317" spans="1:26" x14ac:dyDescent="0.25">
      <c r="A317" s="15"/>
      <c r="B317" s="16"/>
      <c r="G317" s="17"/>
      <c r="H317" s="17"/>
      <c r="I317" s="17"/>
      <c r="J317" s="17"/>
      <c r="K317" s="18"/>
      <c r="Q317" s="19">
        <f>IF(D317="","",IFERROR(VLOOKUP(D317,Lists!$G$5:$I$40,3,FALSE),""))</f>
      </c>
      <c r="R317" s="20">
        <f>IF(OR(G317="",H317="",Q317=""),"",IF(E317="Short",G317-H317,H317-G317)*F317*Q317-N(K317))</f>
      </c>
      <c r="S317" s="20">
        <f>IF(OR(G317="",I317="",Q317=""),"",ABS(G317-I317)*F317*Q317)</f>
      </c>
      <c r="T317" s="21">
        <f>IF(OR(R317="",N(S317)=0),"",ROUND(R317/S317,2))</f>
      </c>
      <c r="U317" s="19">
        <f>IF(R317="","",IF(R317&gt;0,"Win",IF(R317&lt;0,"Loss","Even")))</f>
      </c>
      <c r="V317" s="20">
        <f>IF(R317="","",SUM($R$5:R317))</f>
      </c>
      <c r="W317" s="20">
        <f>IF(V317="","",MAX(0,MAX($V$5:V317)))</f>
      </c>
      <c r="X317" s="20">
        <f>IF(V317="","",V317-W317)</f>
      </c>
      <c r="Y317" s="19">
        <f>IF(A317="","",IF(COUNTIF($A$5:A317,A317)=1,MAX($Y$4:Y316)+1,""))</f>
      </c>
      <c r="Z317" s="19">
        <f>IF(A317="","",TEXT(A317,"ddd"))</f>
      </c>
    </row>
    <row r="318" spans="1:26" x14ac:dyDescent="0.25">
      <c r="A318" s="15"/>
      <c r="B318" s="16"/>
      <c r="G318" s="17"/>
      <c r="H318" s="17"/>
      <c r="I318" s="17"/>
      <c r="J318" s="17"/>
      <c r="K318" s="18"/>
      <c r="Q318" s="19">
        <f>IF(D318="","",IFERROR(VLOOKUP(D318,Lists!$G$5:$I$40,3,FALSE),""))</f>
      </c>
      <c r="R318" s="20">
        <f>IF(OR(G318="",H318="",Q318=""),"",IF(E318="Short",G318-H318,H318-G318)*F318*Q318-N(K318))</f>
      </c>
      <c r="S318" s="20">
        <f>IF(OR(G318="",I318="",Q318=""),"",ABS(G318-I318)*F318*Q318)</f>
      </c>
      <c r="T318" s="21">
        <f>IF(OR(R318="",N(S318)=0),"",ROUND(R318/S318,2))</f>
      </c>
      <c r="U318" s="19">
        <f>IF(R318="","",IF(R318&gt;0,"Win",IF(R318&lt;0,"Loss","Even")))</f>
      </c>
      <c r="V318" s="20">
        <f>IF(R318="","",SUM($R$5:R318))</f>
      </c>
      <c r="W318" s="20">
        <f>IF(V318="","",MAX(0,MAX($V$5:V318)))</f>
      </c>
      <c r="X318" s="20">
        <f>IF(V318="","",V318-W318)</f>
      </c>
      <c r="Y318" s="19">
        <f>IF(A318="","",IF(COUNTIF($A$5:A318,A318)=1,MAX($Y$4:Y317)+1,""))</f>
      </c>
      <c r="Z318" s="19">
        <f>IF(A318="","",TEXT(A318,"ddd"))</f>
      </c>
    </row>
    <row r="319" spans="1:26" x14ac:dyDescent="0.25">
      <c r="A319" s="15"/>
      <c r="B319" s="16"/>
      <c r="G319" s="17"/>
      <c r="H319" s="17"/>
      <c r="I319" s="17"/>
      <c r="J319" s="17"/>
      <c r="K319" s="18"/>
      <c r="Q319" s="19">
        <f>IF(D319="","",IFERROR(VLOOKUP(D319,Lists!$G$5:$I$40,3,FALSE),""))</f>
      </c>
      <c r="R319" s="20">
        <f>IF(OR(G319="",H319="",Q319=""),"",IF(E319="Short",G319-H319,H319-G319)*F319*Q319-N(K319))</f>
      </c>
      <c r="S319" s="20">
        <f>IF(OR(G319="",I319="",Q319=""),"",ABS(G319-I319)*F319*Q319)</f>
      </c>
      <c r="T319" s="21">
        <f>IF(OR(R319="",N(S319)=0),"",ROUND(R319/S319,2))</f>
      </c>
      <c r="U319" s="19">
        <f>IF(R319="","",IF(R319&gt;0,"Win",IF(R319&lt;0,"Loss","Even")))</f>
      </c>
      <c r="V319" s="20">
        <f>IF(R319="","",SUM($R$5:R319))</f>
      </c>
      <c r="W319" s="20">
        <f>IF(V319="","",MAX(0,MAX($V$5:V319)))</f>
      </c>
      <c r="X319" s="20">
        <f>IF(V319="","",V319-W319)</f>
      </c>
      <c r="Y319" s="19">
        <f>IF(A319="","",IF(COUNTIF($A$5:A319,A319)=1,MAX($Y$4:Y318)+1,""))</f>
      </c>
      <c r="Z319" s="19">
        <f>IF(A319="","",TEXT(A319,"ddd"))</f>
      </c>
    </row>
    <row r="320" spans="1:26" x14ac:dyDescent="0.25">
      <c r="A320" s="15"/>
      <c r="B320" s="16"/>
      <c r="G320" s="17"/>
      <c r="H320" s="17"/>
      <c r="I320" s="17"/>
      <c r="J320" s="17"/>
      <c r="K320" s="18"/>
      <c r="Q320" s="19">
        <f>IF(D320="","",IFERROR(VLOOKUP(D320,Lists!$G$5:$I$40,3,FALSE),""))</f>
      </c>
      <c r="R320" s="20">
        <f>IF(OR(G320="",H320="",Q320=""),"",IF(E320="Short",G320-H320,H320-G320)*F320*Q320-N(K320))</f>
      </c>
      <c r="S320" s="20">
        <f>IF(OR(G320="",I320="",Q320=""),"",ABS(G320-I320)*F320*Q320)</f>
      </c>
      <c r="T320" s="21">
        <f>IF(OR(R320="",N(S320)=0),"",ROUND(R320/S320,2))</f>
      </c>
      <c r="U320" s="19">
        <f>IF(R320="","",IF(R320&gt;0,"Win",IF(R320&lt;0,"Loss","Even")))</f>
      </c>
      <c r="V320" s="20">
        <f>IF(R320="","",SUM($R$5:R320))</f>
      </c>
      <c r="W320" s="20">
        <f>IF(V320="","",MAX(0,MAX($V$5:V320)))</f>
      </c>
      <c r="X320" s="20">
        <f>IF(V320="","",V320-W320)</f>
      </c>
      <c r="Y320" s="19">
        <f>IF(A320="","",IF(COUNTIF($A$5:A320,A320)=1,MAX($Y$4:Y319)+1,""))</f>
      </c>
      <c r="Z320" s="19">
        <f>IF(A320="","",TEXT(A320,"ddd"))</f>
      </c>
    </row>
    <row r="321" spans="1:26" x14ac:dyDescent="0.25">
      <c r="A321" s="15"/>
      <c r="B321" s="16"/>
      <c r="G321" s="17"/>
      <c r="H321" s="17"/>
      <c r="I321" s="17"/>
      <c r="J321" s="17"/>
      <c r="K321" s="18"/>
      <c r="Q321" s="19">
        <f>IF(D321="","",IFERROR(VLOOKUP(D321,Lists!$G$5:$I$40,3,FALSE),""))</f>
      </c>
      <c r="R321" s="20">
        <f>IF(OR(G321="",H321="",Q321=""),"",IF(E321="Short",G321-H321,H321-G321)*F321*Q321-N(K321))</f>
      </c>
      <c r="S321" s="20">
        <f>IF(OR(G321="",I321="",Q321=""),"",ABS(G321-I321)*F321*Q321)</f>
      </c>
      <c r="T321" s="21">
        <f>IF(OR(R321="",N(S321)=0),"",ROUND(R321/S321,2))</f>
      </c>
      <c r="U321" s="19">
        <f>IF(R321="","",IF(R321&gt;0,"Win",IF(R321&lt;0,"Loss","Even")))</f>
      </c>
      <c r="V321" s="20">
        <f>IF(R321="","",SUM($R$5:R321))</f>
      </c>
      <c r="W321" s="20">
        <f>IF(V321="","",MAX(0,MAX($V$5:V321)))</f>
      </c>
      <c r="X321" s="20">
        <f>IF(V321="","",V321-W321)</f>
      </c>
      <c r="Y321" s="19">
        <f>IF(A321="","",IF(COUNTIF($A$5:A321,A321)=1,MAX($Y$4:Y320)+1,""))</f>
      </c>
      <c r="Z321" s="19">
        <f>IF(A321="","",TEXT(A321,"ddd"))</f>
      </c>
    </row>
    <row r="322" spans="1:26" x14ac:dyDescent="0.25">
      <c r="A322" s="15"/>
      <c r="B322" s="16"/>
      <c r="G322" s="17"/>
      <c r="H322" s="17"/>
      <c r="I322" s="17"/>
      <c r="J322" s="17"/>
      <c r="K322" s="18"/>
      <c r="Q322" s="19">
        <f>IF(D322="","",IFERROR(VLOOKUP(D322,Lists!$G$5:$I$40,3,FALSE),""))</f>
      </c>
      <c r="R322" s="20">
        <f>IF(OR(G322="",H322="",Q322=""),"",IF(E322="Short",G322-H322,H322-G322)*F322*Q322-N(K322))</f>
      </c>
      <c r="S322" s="20">
        <f>IF(OR(G322="",I322="",Q322=""),"",ABS(G322-I322)*F322*Q322)</f>
      </c>
      <c r="T322" s="21">
        <f>IF(OR(R322="",N(S322)=0),"",ROUND(R322/S322,2))</f>
      </c>
      <c r="U322" s="19">
        <f>IF(R322="","",IF(R322&gt;0,"Win",IF(R322&lt;0,"Loss","Even")))</f>
      </c>
      <c r="V322" s="20">
        <f>IF(R322="","",SUM($R$5:R322))</f>
      </c>
      <c r="W322" s="20">
        <f>IF(V322="","",MAX(0,MAX($V$5:V322)))</f>
      </c>
      <c r="X322" s="20">
        <f>IF(V322="","",V322-W322)</f>
      </c>
      <c r="Y322" s="19">
        <f>IF(A322="","",IF(COUNTIF($A$5:A322,A322)=1,MAX($Y$4:Y321)+1,""))</f>
      </c>
      <c r="Z322" s="19">
        <f>IF(A322="","",TEXT(A322,"ddd"))</f>
      </c>
    </row>
    <row r="323" spans="1:26" x14ac:dyDescent="0.25">
      <c r="A323" s="15"/>
      <c r="B323" s="16"/>
      <c r="G323" s="17"/>
      <c r="H323" s="17"/>
      <c r="I323" s="17"/>
      <c r="J323" s="17"/>
      <c r="K323" s="18"/>
      <c r="Q323" s="19">
        <f>IF(D323="","",IFERROR(VLOOKUP(D323,Lists!$G$5:$I$40,3,FALSE),""))</f>
      </c>
      <c r="R323" s="20">
        <f>IF(OR(G323="",H323="",Q323=""),"",IF(E323="Short",G323-H323,H323-G323)*F323*Q323-N(K323))</f>
      </c>
      <c r="S323" s="20">
        <f>IF(OR(G323="",I323="",Q323=""),"",ABS(G323-I323)*F323*Q323)</f>
      </c>
      <c r="T323" s="21">
        <f>IF(OR(R323="",N(S323)=0),"",ROUND(R323/S323,2))</f>
      </c>
      <c r="U323" s="19">
        <f>IF(R323="","",IF(R323&gt;0,"Win",IF(R323&lt;0,"Loss","Even")))</f>
      </c>
      <c r="V323" s="20">
        <f>IF(R323="","",SUM($R$5:R323))</f>
      </c>
      <c r="W323" s="20">
        <f>IF(V323="","",MAX(0,MAX($V$5:V323)))</f>
      </c>
      <c r="X323" s="20">
        <f>IF(V323="","",V323-W323)</f>
      </c>
      <c r="Y323" s="19">
        <f>IF(A323="","",IF(COUNTIF($A$5:A323,A323)=1,MAX($Y$4:Y322)+1,""))</f>
      </c>
      <c r="Z323" s="19">
        <f>IF(A323="","",TEXT(A323,"ddd"))</f>
      </c>
    </row>
    <row r="324" spans="1:26" x14ac:dyDescent="0.25">
      <c r="A324" s="15"/>
      <c r="B324" s="16"/>
      <c r="G324" s="17"/>
      <c r="H324" s="17"/>
      <c r="I324" s="17"/>
      <c r="J324" s="17"/>
      <c r="K324" s="18"/>
      <c r="Q324" s="19">
        <f>IF(D324="","",IFERROR(VLOOKUP(D324,Lists!$G$5:$I$40,3,FALSE),""))</f>
      </c>
      <c r="R324" s="20">
        <f>IF(OR(G324="",H324="",Q324=""),"",IF(E324="Short",G324-H324,H324-G324)*F324*Q324-N(K324))</f>
      </c>
      <c r="S324" s="20">
        <f>IF(OR(G324="",I324="",Q324=""),"",ABS(G324-I324)*F324*Q324)</f>
      </c>
      <c r="T324" s="21">
        <f>IF(OR(R324="",N(S324)=0),"",ROUND(R324/S324,2))</f>
      </c>
      <c r="U324" s="19">
        <f>IF(R324="","",IF(R324&gt;0,"Win",IF(R324&lt;0,"Loss","Even")))</f>
      </c>
      <c r="V324" s="20">
        <f>IF(R324="","",SUM($R$5:R324))</f>
      </c>
      <c r="W324" s="20">
        <f>IF(V324="","",MAX(0,MAX($V$5:V324)))</f>
      </c>
      <c r="X324" s="20">
        <f>IF(V324="","",V324-W324)</f>
      </c>
      <c r="Y324" s="19">
        <f>IF(A324="","",IF(COUNTIF($A$5:A324,A324)=1,MAX($Y$4:Y323)+1,""))</f>
      </c>
      <c r="Z324" s="19">
        <f>IF(A324="","",TEXT(A324,"ddd"))</f>
      </c>
    </row>
    <row r="325" spans="1:26" x14ac:dyDescent="0.25">
      <c r="A325" s="15"/>
      <c r="B325" s="16"/>
      <c r="G325" s="17"/>
      <c r="H325" s="17"/>
      <c r="I325" s="17"/>
      <c r="J325" s="17"/>
      <c r="K325" s="18"/>
      <c r="Q325" s="19">
        <f>IF(D325="","",IFERROR(VLOOKUP(D325,Lists!$G$5:$I$40,3,FALSE),""))</f>
      </c>
      <c r="R325" s="20">
        <f>IF(OR(G325="",H325="",Q325=""),"",IF(E325="Short",G325-H325,H325-G325)*F325*Q325-N(K325))</f>
      </c>
      <c r="S325" s="20">
        <f>IF(OR(G325="",I325="",Q325=""),"",ABS(G325-I325)*F325*Q325)</f>
      </c>
      <c r="T325" s="21">
        <f>IF(OR(R325="",N(S325)=0),"",ROUND(R325/S325,2))</f>
      </c>
      <c r="U325" s="19">
        <f>IF(R325="","",IF(R325&gt;0,"Win",IF(R325&lt;0,"Loss","Even")))</f>
      </c>
      <c r="V325" s="20">
        <f>IF(R325="","",SUM($R$5:R325))</f>
      </c>
      <c r="W325" s="20">
        <f>IF(V325="","",MAX(0,MAX($V$5:V325)))</f>
      </c>
      <c r="X325" s="20">
        <f>IF(V325="","",V325-W325)</f>
      </c>
      <c r="Y325" s="19">
        <f>IF(A325="","",IF(COUNTIF($A$5:A325,A325)=1,MAX($Y$4:Y324)+1,""))</f>
      </c>
      <c r="Z325" s="19">
        <f>IF(A325="","",TEXT(A325,"ddd"))</f>
      </c>
    </row>
    <row r="326" spans="1:26" x14ac:dyDescent="0.25">
      <c r="A326" s="15"/>
      <c r="B326" s="16"/>
      <c r="G326" s="17"/>
      <c r="H326" s="17"/>
      <c r="I326" s="17"/>
      <c r="J326" s="17"/>
      <c r="K326" s="18"/>
      <c r="Q326" s="19">
        <f>IF(D326="","",IFERROR(VLOOKUP(D326,Lists!$G$5:$I$40,3,FALSE),""))</f>
      </c>
      <c r="R326" s="20">
        <f>IF(OR(G326="",H326="",Q326=""),"",IF(E326="Short",G326-H326,H326-G326)*F326*Q326-N(K326))</f>
      </c>
      <c r="S326" s="20">
        <f>IF(OR(G326="",I326="",Q326=""),"",ABS(G326-I326)*F326*Q326)</f>
      </c>
      <c r="T326" s="21">
        <f>IF(OR(R326="",N(S326)=0),"",ROUND(R326/S326,2))</f>
      </c>
      <c r="U326" s="19">
        <f>IF(R326="","",IF(R326&gt;0,"Win",IF(R326&lt;0,"Loss","Even")))</f>
      </c>
      <c r="V326" s="20">
        <f>IF(R326="","",SUM($R$5:R326))</f>
      </c>
      <c r="W326" s="20">
        <f>IF(V326="","",MAX(0,MAX($V$5:V326)))</f>
      </c>
      <c r="X326" s="20">
        <f>IF(V326="","",V326-W326)</f>
      </c>
      <c r="Y326" s="19">
        <f>IF(A326="","",IF(COUNTIF($A$5:A326,A326)=1,MAX($Y$4:Y325)+1,""))</f>
      </c>
      <c r="Z326" s="19">
        <f>IF(A326="","",TEXT(A326,"ddd"))</f>
      </c>
    </row>
    <row r="327" spans="1:26" x14ac:dyDescent="0.25">
      <c r="A327" s="15"/>
      <c r="B327" s="16"/>
      <c r="G327" s="17"/>
      <c r="H327" s="17"/>
      <c r="I327" s="17"/>
      <c r="J327" s="17"/>
      <c r="K327" s="18"/>
      <c r="Q327" s="19">
        <f>IF(D327="","",IFERROR(VLOOKUP(D327,Lists!$G$5:$I$40,3,FALSE),""))</f>
      </c>
      <c r="R327" s="20">
        <f>IF(OR(G327="",H327="",Q327=""),"",IF(E327="Short",G327-H327,H327-G327)*F327*Q327-N(K327))</f>
      </c>
      <c r="S327" s="20">
        <f>IF(OR(G327="",I327="",Q327=""),"",ABS(G327-I327)*F327*Q327)</f>
      </c>
      <c r="T327" s="21">
        <f>IF(OR(R327="",N(S327)=0),"",ROUND(R327/S327,2))</f>
      </c>
      <c r="U327" s="19">
        <f>IF(R327="","",IF(R327&gt;0,"Win",IF(R327&lt;0,"Loss","Even")))</f>
      </c>
      <c r="V327" s="20">
        <f>IF(R327="","",SUM($R$5:R327))</f>
      </c>
      <c r="W327" s="20">
        <f>IF(V327="","",MAX(0,MAX($V$5:V327)))</f>
      </c>
      <c r="X327" s="20">
        <f>IF(V327="","",V327-W327)</f>
      </c>
      <c r="Y327" s="19">
        <f>IF(A327="","",IF(COUNTIF($A$5:A327,A327)=1,MAX($Y$4:Y326)+1,""))</f>
      </c>
      <c r="Z327" s="19">
        <f>IF(A327="","",TEXT(A327,"ddd"))</f>
      </c>
    </row>
    <row r="328" spans="1:26" x14ac:dyDescent="0.25">
      <c r="A328" s="15"/>
      <c r="B328" s="16"/>
      <c r="G328" s="17"/>
      <c r="H328" s="17"/>
      <c r="I328" s="17"/>
      <c r="J328" s="17"/>
      <c r="K328" s="18"/>
      <c r="Q328" s="19">
        <f>IF(D328="","",IFERROR(VLOOKUP(D328,Lists!$G$5:$I$40,3,FALSE),""))</f>
      </c>
      <c r="R328" s="20">
        <f>IF(OR(G328="",H328="",Q328=""),"",IF(E328="Short",G328-H328,H328-G328)*F328*Q328-N(K328))</f>
      </c>
      <c r="S328" s="20">
        <f>IF(OR(G328="",I328="",Q328=""),"",ABS(G328-I328)*F328*Q328)</f>
      </c>
      <c r="T328" s="21">
        <f>IF(OR(R328="",N(S328)=0),"",ROUND(R328/S328,2))</f>
      </c>
      <c r="U328" s="19">
        <f>IF(R328="","",IF(R328&gt;0,"Win",IF(R328&lt;0,"Loss","Even")))</f>
      </c>
      <c r="V328" s="20">
        <f>IF(R328="","",SUM($R$5:R328))</f>
      </c>
      <c r="W328" s="20">
        <f>IF(V328="","",MAX(0,MAX($V$5:V328)))</f>
      </c>
      <c r="X328" s="20">
        <f>IF(V328="","",V328-W328)</f>
      </c>
      <c r="Y328" s="19">
        <f>IF(A328="","",IF(COUNTIF($A$5:A328,A328)=1,MAX($Y$4:Y327)+1,""))</f>
      </c>
      <c r="Z328" s="19">
        <f>IF(A328="","",TEXT(A328,"ddd"))</f>
      </c>
    </row>
    <row r="329" spans="1:26" x14ac:dyDescent="0.25">
      <c r="A329" s="15"/>
      <c r="B329" s="16"/>
      <c r="G329" s="17"/>
      <c r="H329" s="17"/>
      <c r="I329" s="17"/>
      <c r="J329" s="17"/>
      <c r="K329" s="18"/>
      <c r="Q329" s="19">
        <f>IF(D329="","",IFERROR(VLOOKUP(D329,Lists!$G$5:$I$40,3,FALSE),""))</f>
      </c>
      <c r="R329" s="20">
        <f>IF(OR(G329="",H329="",Q329=""),"",IF(E329="Short",G329-H329,H329-G329)*F329*Q329-N(K329))</f>
      </c>
      <c r="S329" s="20">
        <f>IF(OR(G329="",I329="",Q329=""),"",ABS(G329-I329)*F329*Q329)</f>
      </c>
      <c r="T329" s="21">
        <f>IF(OR(R329="",N(S329)=0),"",ROUND(R329/S329,2))</f>
      </c>
      <c r="U329" s="19">
        <f>IF(R329="","",IF(R329&gt;0,"Win",IF(R329&lt;0,"Loss","Even")))</f>
      </c>
      <c r="V329" s="20">
        <f>IF(R329="","",SUM($R$5:R329))</f>
      </c>
      <c r="W329" s="20">
        <f>IF(V329="","",MAX(0,MAX($V$5:V329)))</f>
      </c>
      <c r="X329" s="20">
        <f>IF(V329="","",V329-W329)</f>
      </c>
      <c r="Y329" s="19">
        <f>IF(A329="","",IF(COUNTIF($A$5:A329,A329)=1,MAX($Y$4:Y328)+1,""))</f>
      </c>
      <c r="Z329" s="19">
        <f>IF(A329="","",TEXT(A329,"ddd"))</f>
      </c>
    </row>
    <row r="330" spans="1:26" x14ac:dyDescent="0.25">
      <c r="A330" s="15"/>
      <c r="B330" s="16"/>
      <c r="G330" s="17"/>
      <c r="H330" s="17"/>
      <c r="I330" s="17"/>
      <c r="J330" s="17"/>
      <c r="K330" s="18"/>
      <c r="Q330" s="19">
        <f>IF(D330="","",IFERROR(VLOOKUP(D330,Lists!$G$5:$I$40,3,FALSE),""))</f>
      </c>
      <c r="R330" s="20">
        <f>IF(OR(G330="",H330="",Q330=""),"",IF(E330="Short",G330-H330,H330-G330)*F330*Q330-N(K330))</f>
      </c>
      <c r="S330" s="20">
        <f>IF(OR(G330="",I330="",Q330=""),"",ABS(G330-I330)*F330*Q330)</f>
      </c>
      <c r="T330" s="21">
        <f>IF(OR(R330="",N(S330)=0),"",ROUND(R330/S330,2))</f>
      </c>
      <c r="U330" s="19">
        <f>IF(R330="","",IF(R330&gt;0,"Win",IF(R330&lt;0,"Loss","Even")))</f>
      </c>
      <c r="V330" s="20">
        <f>IF(R330="","",SUM($R$5:R330))</f>
      </c>
      <c r="W330" s="20">
        <f>IF(V330="","",MAX(0,MAX($V$5:V330)))</f>
      </c>
      <c r="X330" s="20">
        <f>IF(V330="","",V330-W330)</f>
      </c>
      <c r="Y330" s="19">
        <f>IF(A330="","",IF(COUNTIF($A$5:A330,A330)=1,MAX($Y$4:Y329)+1,""))</f>
      </c>
      <c r="Z330" s="19">
        <f>IF(A330="","",TEXT(A330,"ddd"))</f>
      </c>
    </row>
    <row r="331" spans="1:26" x14ac:dyDescent="0.25">
      <c r="A331" s="15"/>
      <c r="B331" s="16"/>
      <c r="G331" s="17"/>
      <c r="H331" s="17"/>
      <c r="I331" s="17"/>
      <c r="J331" s="17"/>
      <c r="K331" s="18"/>
      <c r="Q331" s="19">
        <f>IF(D331="","",IFERROR(VLOOKUP(D331,Lists!$G$5:$I$40,3,FALSE),""))</f>
      </c>
      <c r="R331" s="20">
        <f>IF(OR(G331="",H331="",Q331=""),"",IF(E331="Short",G331-H331,H331-G331)*F331*Q331-N(K331))</f>
      </c>
      <c r="S331" s="20">
        <f>IF(OR(G331="",I331="",Q331=""),"",ABS(G331-I331)*F331*Q331)</f>
      </c>
      <c r="T331" s="21">
        <f>IF(OR(R331="",N(S331)=0),"",ROUND(R331/S331,2))</f>
      </c>
      <c r="U331" s="19">
        <f>IF(R331="","",IF(R331&gt;0,"Win",IF(R331&lt;0,"Loss","Even")))</f>
      </c>
      <c r="V331" s="20">
        <f>IF(R331="","",SUM($R$5:R331))</f>
      </c>
      <c r="W331" s="20">
        <f>IF(V331="","",MAX(0,MAX($V$5:V331)))</f>
      </c>
      <c r="X331" s="20">
        <f>IF(V331="","",V331-W331)</f>
      </c>
      <c r="Y331" s="19">
        <f>IF(A331="","",IF(COUNTIF($A$5:A331,A331)=1,MAX($Y$4:Y330)+1,""))</f>
      </c>
      <c r="Z331" s="19">
        <f>IF(A331="","",TEXT(A331,"ddd"))</f>
      </c>
    </row>
    <row r="332" spans="1:26" x14ac:dyDescent="0.25">
      <c r="A332" s="15"/>
      <c r="B332" s="16"/>
      <c r="G332" s="17"/>
      <c r="H332" s="17"/>
      <c r="I332" s="17"/>
      <c r="J332" s="17"/>
      <c r="K332" s="18"/>
      <c r="Q332" s="19">
        <f>IF(D332="","",IFERROR(VLOOKUP(D332,Lists!$G$5:$I$40,3,FALSE),""))</f>
      </c>
      <c r="R332" s="20">
        <f>IF(OR(G332="",H332="",Q332=""),"",IF(E332="Short",G332-H332,H332-G332)*F332*Q332-N(K332))</f>
      </c>
      <c r="S332" s="20">
        <f>IF(OR(G332="",I332="",Q332=""),"",ABS(G332-I332)*F332*Q332)</f>
      </c>
      <c r="T332" s="21">
        <f>IF(OR(R332="",N(S332)=0),"",ROUND(R332/S332,2))</f>
      </c>
      <c r="U332" s="19">
        <f>IF(R332="","",IF(R332&gt;0,"Win",IF(R332&lt;0,"Loss","Even")))</f>
      </c>
      <c r="V332" s="20">
        <f>IF(R332="","",SUM($R$5:R332))</f>
      </c>
      <c r="W332" s="20">
        <f>IF(V332="","",MAX(0,MAX($V$5:V332)))</f>
      </c>
      <c r="X332" s="20">
        <f>IF(V332="","",V332-W332)</f>
      </c>
      <c r="Y332" s="19">
        <f>IF(A332="","",IF(COUNTIF($A$5:A332,A332)=1,MAX($Y$4:Y331)+1,""))</f>
      </c>
      <c r="Z332" s="19">
        <f>IF(A332="","",TEXT(A332,"ddd"))</f>
      </c>
    </row>
    <row r="333" spans="1:26" x14ac:dyDescent="0.25">
      <c r="A333" s="15"/>
      <c r="B333" s="16"/>
      <c r="G333" s="17"/>
      <c r="H333" s="17"/>
      <c r="I333" s="17"/>
      <c r="J333" s="17"/>
      <c r="K333" s="18"/>
      <c r="Q333" s="19">
        <f>IF(D333="","",IFERROR(VLOOKUP(D333,Lists!$G$5:$I$40,3,FALSE),""))</f>
      </c>
      <c r="R333" s="20">
        <f>IF(OR(G333="",H333="",Q333=""),"",IF(E333="Short",G333-H333,H333-G333)*F333*Q333-N(K333))</f>
      </c>
      <c r="S333" s="20">
        <f>IF(OR(G333="",I333="",Q333=""),"",ABS(G333-I333)*F333*Q333)</f>
      </c>
      <c r="T333" s="21">
        <f>IF(OR(R333="",N(S333)=0),"",ROUND(R333/S333,2))</f>
      </c>
      <c r="U333" s="19">
        <f>IF(R333="","",IF(R333&gt;0,"Win",IF(R333&lt;0,"Loss","Even")))</f>
      </c>
      <c r="V333" s="20">
        <f>IF(R333="","",SUM($R$5:R333))</f>
      </c>
      <c r="W333" s="20">
        <f>IF(V333="","",MAX(0,MAX($V$5:V333)))</f>
      </c>
      <c r="X333" s="20">
        <f>IF(V333="","",V333-W333)</f>
      </c>
      <c r="Y333" s="19">
        <f>IF(A333="","",IF(COUNTIF($A$5:A333,A333)=1,MAX($Y$4:Y332)+1,""))</f>
      </c>
      <c r="Z333" s="19">
        <f>IF(A333="","",TEXT(A333,"ddd"))</f>
      </c>
    </row>
    <row r="334" spans="1:26" x14ac:dyDescent="0.25">
      <c r="A334" s="15"/>
      <c r="B334" s="16"/>
      <c r="G334" s="17"/>
      <c r="H334" s="17"/>
      <c r="I334" s="17"/>
      <c r="J334" s="17"/>
      <c r="K334" s="18"/>
      <c r="Q334" s="19">
        <f>IF(D334="","",IFERROR(VLOOKUP(D334,Lists!$G$5:$I$40,3,FALSE),""))</f>
      </c>
      <c r="R334" s="20">
        <f>IF(OR(G334="",H334="",Q334=""),"",IF(E334="Short",G334-H334,H334-G334)*F334*Q334-N(K334))</f>
      </c>
      <c r="S334" s="20">
        <f>IF(OR(G334="",I334="",Q334=""),"",ABS(G334-I334)*F334*Q334)</f>
      </c>
      <c r="T334" s="21">
        <f>IF(OR(R334="",N(S334)=0),"",ROUND(R334/S334,2))</f>
      </c>
      <c r="U334" s="19">
        <f>IF(R334="","",IF(R334&gt;0,"Win",IF(R334&lt;0,"Loss","Even")))</f>
      </c>
      <c r="V334" s="20">
        <f>IF(R334="","",SUM($R$5:R334))</f>
      </c>
      <c r="W334" s="20">
        <f>IF(V334="","",MAX(0,MAX($V$5:V334)))</f>
      </c>
      <c r="X334" s="20">
        <f>IF(V334="","",V334-W334)</f>
      </c>
      <c r="Y334" s="19">
        <f>IF(A334="","",IF(COUNTIF($A$5:A334,A334)=1,MAX($Y$4:Y333)+1,""))</f>
      </c>
      <c r="Z334" s="19">
        <f>IF(A334="","",TEXT(A334,"ddd"))</f>
      </c>
    </row>
    <row r="335" spans="1:26" x14ac:dyDescent="0.25">
      <c r="A335" s="15"/>
      <c r="B335" s="16"/>
      <c r="G335" s="17"/>
      <c r="H335" s="17"/>
      <c r="I335" s="17"/>
      <c r="J335" s="17"/>
      <c r="K335" s="18"/>
      <c r="Q335" s="19">
        <f>IF(D335="","",IFERROR(VLOOKUP(D335,Lists!$G$5:$I$40,3,FALSE),""))</f>
      </c>
      <c r="R335" s="20">
        <f>IF(OR(G335="",H335="",Q335=""),"",IF(E335="Short",G335-H335,H335-G335)*F335*Q335-N(K335))</f>
      </c>
      <c r="S335" s="20">
        <f>IF(OR(G335="",I335="",Q335=""),"",ABS(G335-I335)*F335*Q335)</f>
      </c>
      <c r="T335" s="21">
        <f>IF(OR(R335="",N(S335)=0),"",ROUND(R335/S335,2))</f>
      </c>
      <c r="U335" s="19">
        <f>IF(R335="","",IF(R335&gt;0,"Win",IF(R335&lt;0,"Loss","Even")))</f>
      </c>
      <c r="V335" s="20">
        <f>IF(R335="","",SUM($R$5:R335))</f>
      </c>
      <c r="W335" s="20">
        <f>IF(V335="","",MAX(0,MAX($V$5:V335)))</f>
      </c>
      <c r="X335" s="20">
        <f>IF(V335="","",V335-W335)</f>
      </c>
      <c r="Y335" s="19">
        <f>IF(A335="","",IF(COUNTIF($A$5:A335,A335)=1,MAX($Y$4:Y334)+1,""))</f>
      </c>
      <c r="Z335" s="19">
        <f>IF(A335="","",TEXT(A335,"ddd"))</f>
      </c>
    </row>
    <row r="336" spans="1:26" x14ac:dyDescent="0.25">
      <c r="A336" s="15"/>
      <c r="B336" s="16"/>
      <c r="G336" s="17"/>
      <c r="H336" s="17"/>
      <c r="I336" s="17"/>
      <c r="J336" s="17"/>
      <c r="K336" s="18"/>
      <c r="Q336" s="19">
        <f>IF(D336="","",IFERROR(VLOOKUP(D336,Lists!$G$5:$I$40,3,FALSE),""))</f>
      </c>
      <c r="R336" s="20">
        <f>IF(OR(G336="",H336="",Q336=""),"",IF(E336="Short",G336-H336,H336-G336)*F336*Q336-N(K336))</f>
      </c>
      <c r="S336" s="20">
        <f>IF(OR(G336="",I336="",Q336=""),"",ABS(G336-I336)*F336*Q336)</f>
      </c>
      <c r="T336" s="21">
        <f>IF(OR(R336="",N(S336)=0),"",ROUND(R336/S336,2))</f>
      </c>
      <c r="U336" s="19">
        <f>IF(R336="","",IF(R336&gt;0,"Win",IF(R336&lt;0,"Loss","Even")))</f>
      </c>
      <c r="V336" s="20">
        <f>IF(R336="","",SUM($R$5:R336))</f>
      </c>
      <c r="W336" s="20">
        <f>IF(V336="","",MAX(0,MAX($V$5:V336)))</f>
      </c>
      <c r="X336" s="20">
        <f>IF(V336="","",V336-W336)</f>
      </c>
      <c r="Y336" s="19">
        <f>IF(A336="","",IF(COUNTIF($A$5:A336,A336)=1,MAX($Y$4:Y335)+1,""))</f>
      </c>
      <c r="Z336" s="19">
        <f>IF(A336="","",TEXT(A336,"ddd"))</f>
      </c>
    </row>
    <row r="337" spans="1:26" x14ac:dyDescent="0.25">
      <c r="A337" s="15"/>
      <c r="B337" s="16"/>
      <c r="G337" s="17"/>
      <c r="H337" s="17"/>
      <c r="I337" s="17"/>
      <c r="J337" s="17"/>
      <c r="K337" s="18"/>
      <c r="Q337" s="19">
        <f>IF(D337="","",IFERROR(VLOOKUP(D337,Lists!$G$5:$I$40,3,FALSE),""))</f>
      </c>
      <c r="R337" s="20">
        <f>IF(OR(G337="",H337="",Q337=""),"",IF(E337="Short",G337-H337,H337-G337)*F337*Q337-N(K337))</f>
      </c>
      <c r="S337" s="20">
        <f>IF(OR(G337="",I337="",Q337=""),"",ABS(G337-I337)*F337*Q337)</f>
      </c>
      <c r="T337" s="21">
        <f>IF(OR(R337="",N(S337)=0),"",ROUND(R337/S337,2))</f>
      </c>
      <c r="U337" s="19">
        <f>IF(R337="","",IF(R337&gt;0,"Win",IF(R337&lt;0,"Loss","Even")))</f>
      </c>
      <c r="V337" s="20">
        <f>IF(R337="","",SUM($R$5:R337))</f>
      </c>
      <c r="W337" s="20">
        <f>IF(V337="","",MAX(0,MAX($V$5:V337)))</f>
      </c>
      <c r="X337" s="20">
        <f>IF(V337="","",V337-W337)</f>
      </c>
      <c r="Y337" s="19">
        <f>IF(A337="","",IF(COUNTIF($A$5:A337,A337)=1,MAX($Y$4:Y336)+1,""))</f>
      </c>
      <c r="Z337" s="19">
        <f>IF(A337="","",TEXT(A337,"ddd"))</f>
      </c>
    </row>
    <row r="338" spans="1:26" x14ac:dyDescent="0.25">
      <c r="A338" s="15"/>
      <c r="B338" s="16"/>
      <c r="G338" s="17"/>
      <c r="H338" s="17"/>
      <c r="I338" s="17"/>
      <c r="J338" s="17"/>
      <c r="K338" s="18"/>
      <c r="Q338" s="19">
        <f>IF(D338="","",IFERROR(VLOOKUP(D338,Lists!$G$5:$I$40,3,FALSE),""))</f>
      </c>
      <c r="R338" s="20">
        <f>IF(OR(G338="",H338="",Q338=""),"",IF(E338="Short",G338-H338,H338-G338)*F338*Q338-N(K338))</f>
      </c>
      <c r="S338" s="20">
        <f>IF(OR(G338="",I338="",Q338=""),"",ABS(G338-I338)*F338*Q338)</f>
      </c>
      <c r="T338" s="21">
        <f>IF(OR(R338="",N(S338)=0),"",ROUND(R338/S338,2))</f>
      </c>
      <c r="U338" s="19">
        <f>IF(R338="","",IF(R338&gt;0,"Win",IF(R338&lt;0,"Loss","Even")))</f>
      </c>
      <c r="V338" s="20">
        <f>IF(R338="","",SUM($R$5:R338))</f>
      </c>
      <c r="W338" s="20">
        <f>IF(V338="","",MAX(0,MAX($V$5:V338)))</f>
      </c>
      <c r="X338" s="20">
        <f>IF(V338="","",V338-W338)</f>
      </c>
      <c r="Y338" s="19">
        <f>IF(A338="","",IF(COUNTIF($A$5:A338,A338)=1,MAX($Y$4:Y337)+1,""))</f>
      </c>
      <c r="Z338" s="19">
        <f>IF(A338="","",TEXT(A338,"ddd"))</f>
      </c>
    </row>
    <row r="339" spans="1:26" x14ac:dyDescent="0.25">
      <c r="A339" s="15"/>
      <c r="B339" s="16"/>
      <c r="G339" s="17"/>
      <c r="H339" s="17"/>
      <c r="I339" s="17"/>
      <c r="J339" s="17"/>
      <c r="K339" s="18"/>
      <c r="Q339" s="19">
        <f>IF(D339="","",IFERROR(VLOOKUP(D339,Lists!$G$5:$I$40,3,FALSE),""))</f>
      </c>
      <c r="R339" s="20">
        <f>IF(OR(G339="",H339="",Q339=""),"",IF(E339="Short",G339-H339,H339-G339)*F339*Q339-N(K339))</f>
      </c>
      <c r="S339" s="20">
        <f>IF(OR(G339="",I339="",Q339=""),"",ABS(G339-I339)*F339*Q339)</f>
      </c>
      <c r="T339" s="21">
        <f>IF(OR(R339="",N(S339)=0),"",ROUND(R339/S339,2))</f>
      </c>
      <c r="U339" s="19">
        <f>IF(R339="","",IF(R339&gt;0,"Win",IF(R339&lt;0,"Loss","Even")))</f>
      </c>
      <c r="V339" s="20">
        <f>IF(R339="","",SUM($R$5:R339))</f>
      </c>
      <c r="W339" s="20">
        <f>IF(V339="","",MAX(0,MAX($V$5:V339)))</f>
      </c>
      <c r="X339" s="20">
        <f>IF(V339="","",V339-W339)</f>
      </c>
      <c r="Y339" s="19">
        <f>IF(A339="","",IF(COUNTIF($A$5:A339,A339)=1,MAX($Y$4:Y338)+1,""))</f>
      </c>
      <c r="Z339" s="19">
        <f>IF(A339="","",TEXT(A339,"ddd"))</f>
      </c>
    </row>
    <row r="340" spans="1:26" x14ac:dyDescent="0.25">
      <c r="A340" s="15"/>
      <c r="B340" s="16"/>
      <c r="G340" s="17"/>
      <c r="H340" s="17"/>
      <c r="I340" s="17"/>
      <c r="J340" s="17"/>
      <c r="K340" s="18"/>
      <c r="Q340" s="19">
        <f>IF(D340="","",IFERROR(VLOOKUP(D340,Lists!$G$5:$I$40,3,FALSE),""))</f>
      </c>
      <c r="R340" s="20">
        <f>IF(OR(G340="",H340="",Q340=""),"",IF(E340="Short",G340-H340,H340-G340)*F340*Q340-N(K340))</f>
      </c>
      <c r="S340" s="20">
        <f>IF(OR(G340="",I340="",Q340=""),"",ABS(G340-I340)*F340*Q340)</f>
      </c>
      <c r="T340" s="21">
        <f>IF(OR(R340="",N(S340)=0),"",ROUND(R340/S340,2))</f>
      </c>
      <c r="U340" s="19">
        <f>IF(R340="","",IF(R340&gt;0,"Win",IF(R340&lt;0,"Loss","Even")))</f>
      </c>
      <c r="V340" s="20">
        <f>IF(R340="","",SUM($R$5:R340))</f>
      </c>
      <c r="W340" s="20">
        <f>IF(V340="","",MAX(0,MAX($V$5:V340)))</f>
      </c>
      <c r="X340" s="20">
        <f>IF(V340="","",V340-W340)</f>
      </c>
      <c r="Y340" s="19">
        <f>IF(A340="","",IF(COUNTIF($A$5:A340,A340)=1,MAX($Y$4:Y339)+1,""))</f>
      </c>
      <c r="Z340" s="19">
        <f>IF(A340="","",TEXT(A340,"ddd"))</f>
      </c>
    </row>
    <row r="341" spans="1:26" x14ac:dyDescent="0.25">
      <c r="A341" s="15"/>
      <c r="B341" s="16"/>
      <c r="G341" s="17"/>
      <c r="H341" s="17"/>
      <c r="I341" s="17"/>
      <c r="J341" s="17"/>
      <c r="K341" s="18"/>
      <c r="Q341" s="19">
        <f>IF(D341="","",IFERROR(VLOOKUP(D341,Lists!$G$5:$I$40,3,FALSE),""))</f>
      </c>
      <c r="R341" s="20">
        <f>IF(OR(G341="",H341="",Q341=""),"",IF(E341="Short",G341-H341,H341-G341)*F341*Q341-N(K341))</f>
      </c>
      <c r="S341" s="20">
        <f>IF(OR(G341="",I341="",Q341=""),"",ABS(G341-I341)*F341*Q341)</f>
      </c>
      <c r="T341" s="21">
        <f>IF(OR(R341="",N(S341)=0),"",ROUND(R341/S341,2))</f>
      </c>
      <c r="U341" s="19">
        <f>IF(R341="","",IF(R341&gt;0,"Win",IF(R341&lt;0,"Loss","Even")))</f>
      </c>
      <c r="V341" s="20">
        <f>IF(R341="","",SUM($R$5:R341))</f>
      </c>
      <c r="W341" s="20">
        <f>IF(V341="","",MAX(0,MAX($V$5:V341)))</f>
      </c>
      <c r="X341" s="20">
        <f>IF(V341="","",V341-W341)</f>
      </c>
      <c r="Y341" s="19">
        <f>IF(A341="","",IF(COUNTIF($A$5:A341,A341)=1,MAX($Y$4:Y340)+1,""))</f>
      </c>
      <c r="Z341" s="19">
        <f>IF(A341="","",TEXT(A341,"ddd"))</f>
      </c>
    </row>
    <row r="342" spans="1:26" x14ac:dyDescent="0.25">
      <c r="A342" s="15"/>
      <c r="B342" s="16"/>
      <c r="G342" s="17"/>
      <c r="H342" s="17"/>
      <c r="I342" s="17"/>
      <c r="J342" s="17"/>
      <c r="K342" s="18"/>
      <c r="Q342" s="19">
        <f>IF(D342="","",IFERROR(VLOOKUP(D342,Lists!$G$5:$I$40,3,FALSE),""))</f>
      </c>
      <c r="R342" s="20">
        <f>IF(OR(G342="",H342="",Q342=""),"",IF(E342="Short",G342-H342,H342-G342)*F342*Q342-N(K342))</f>
      </c>
      <c r="S342" s="20">
        <f>IF(OR(G342="",I342="",Q342=""),"",ABS(G342-I342)*F342*Q342)</f>
      </c>
      <c r="T342" s="21">
        <f>IF(OR(R342="",N(S342)=0),"",ROUND(R342/S342,2))</f>
      </c>
      <c r="U342" s="19">
        <f>IF(R342="","",IF(R342&gt;0,"Win",IF(R342&lt;0,"Loss","Even")))</f>
      </c>
      <c r="V342" s="20">
        <f>IF(R342="","",SUM($R$5:R342))</f>
      </c>
      <c r="W342" s="20">
        <f>IF(V342="","",MAX(0,MAX($V$5:V342)))</f>
      </c>
      <c r="X342" s="20">
        <f>IF(V342="","",V342-W342)</f>
      </c>
      <c r="Y342" s="19">
        <f>IF(A342="","",IF(COUNTIF($A$5:A342,A342)=1,MAX($Y$4:Y341)+1,""))</f>
      </c>
      <c r="Z342" s="19">
        <f>IF(A342="","",TEXT(A342,"ddd"))</f>
      </c>
    </row>
    <row r="343" spans="1:26" x14ac:dyDescent="0.25">
      <c r="A343" s="15"/>
      <c r="B343" s="16"/>
      <c r="G343" s="17"/>
      <c r="H343" s="17"/>
      <c r="I343" s="17"/>
      <c r="J343" s="17"/>
      <c r="K343" s="18"/>
      <c r="Q343" s="19">
        <f>IF(D343="","",IFERROR(VLOOKUP(D343,Lists!$G$5:$I$40,3,FALSE),""))</f>
      </c>
      <c r="R343" s="20">
        <f>IF(OR(G343="",H343="",Q343=""),"",IF(E343="Short",G343-H343,H343-G343)*F343*Q343-N(K343))</f>
      </c>
      <c r="S343" s="20">
        <f>IF(OR(G343="",I343="",Q343=""),"",ABS(G343-I343)*F343*Q343)</f>
      </c>
      <c r="T343" s="21">
        <f>IF(OR(R343="",N(S343)=0),"",ROUND(R343/S343,2))</f>
      </c>
      <c r="U343" s="19">
        <f>IF(R343="","",IF(R343&gt;0,"Win",IF(R343&lt;0,"Loss","Even")))</f>
      </c>
      <c r="V343" s="20">
        <f>IF(R343="","",SUM($R$5:R343))</f>
      </c>
      <c r="W343" s="20">
        <f>IF(V343="","",MAX(0,MAX($V$5:V343)))</f>
      </c>
      <c r="X343" s="20">
        <f>IF(V343="","",V343-W343)</f>
      </c>
      <c r="Y343" s="19">
        <f>IF(A343="","",IF(COUNTIF($A$5:A343,A343)=1,MAX($Y$4:Y342)+1,""))</f>
      </c>
      <c r="Z343" s="19">
        <f>IF(A343="","",TEXT(A343,"ddd"))</f>
      </c>
    </row>
    <row r="344" spans="1:26" x14ac:dyDescent="0.25">
      <c r="A344" s="15"/>
      <c r="B344" s="16"/>
      <c r="G344" s="17"/>
      <c r="H344" s="17"/>
      <c r="I344" s="17"/>
      <c r="J344" s="17"/>
      <c r="K344" s="18"/>
      <c r="Q344" s="19">
        <f>IF(D344="","",IFERROR(VLOOKUP(D344,Lists!$G$5:$I$40,3,FALSE),""))</f>
      </c>
      <c r="R344" s="20">
        <f>IF(OR(G344="",H344="",Q344=""),"",IF(E344="Short",G344-H344,H344-G344)*F344*Q344-N(K344))</f>
      </c>
      <c r="S344" s="20">
        <f>IF(OR(G344="",I344="",Q344=""),"",ABS(G344-I344)*F344*Q344)</f>
      </c>
      <c r="T344" s="21">
        <f>IF(OR(R344="",N(S344)=0),"",ROUND(R344/S344,2))</f>
      </c>
      <c r="U344" s="19">
        <f>IF(R344="","",IF(R344&gt;0,"Win",IF(R344&lt;0,"Loss","Even")))</f>
      </c>
      <c r="V344" s="20">
        <f>IF(R344="","",SUM($R$5:R344))</f>
      </c>
      <c r="W344" s="20">
        <f>IF(V344="","",MAX(0,MAX($V$5:V344)))</f>
      </c>
      <c r="X344" s="20">
        <f>IF(V344="","",V344-W344)</f>
      </c>
      <c r="Y344" s="19">
        <f>IF(A344="","",IF(COUNTIF($A$5:A344,A344)=1,MAX($Y$4:Y343)+1,""))</f>
      </c>
      <c r="Z344" s="19">
        <f>IF(A344="","",TEXT(A344,"ddd"))</f>
      </c>
    </row>
    <row r="345" spans="1:26" x14ac:dyDescent="0.25">
      <c r="A345" s="15"/>
      <c r="B345" s="16"/>
      <c r="G345" s="17"/>
      <c r="H345" s="17"/>
      <c r="I345" s="17"/>
      <c r="J345" s="17"/>
      <c r="K345" s="18"/>
      <c r="Q345" s="19">
        <f>IF(D345="","",IFERROR(VLOOKUP(D345,Lists!$G$5:$I$40,3,FALSE),""))</f>
      </c>
      <c r="R345" s="20">
        <f>IF(OR(G345="",H345="",Q345=""),"",IF(E345="Short",G345-H345,H345-G345)*F345*Q345-N(K345))</f>
      </c>
      <c r="S345" s="20">
        <f>IF(OR(G345="",I345="",Q345=""),"",ABS(G345-I345)*F345*Q345)</f>
      </c>
      <c r="T345" s="21">
        <f>IF(OR(R345="",N(S345)=0),"",ROUND(R345/S345,2))</f>
      </c>
      <c r="U345" s="19">
        <f>IF(R345="","",IF(R345&gt;0,"Win",IF(R345&lt;0,"Loss","Even")))</f>
      </c>
      <c r="V345" s="20">
        <f>IF(R345="","",SUM($R$5:R345))</f>
      </c>
      <c r="W345" s="20">
        <f>IF(V345="","",MAX(0,MAX($V$5:V345)))</f>
      </c>
      <c r="X345" s="20">
        <f>IF(V345="","",V345-W345)</f>
      </c>
      <c r="Y345" s="19">
        <f>IF(A345="","",IF(COUNTIF($A$5:A345,A345)=1,MAX($Y$4:Y344)+1,""))</f>
      </c>
      <c r="Z345" s="19">
        <f>IF(A345="","",TEXT(A345,"ddd"))</f>
      </c>
    </row>
    <row r="346" spans="1:26" x14ac:dyDescent="0.25">
      <c r="A346" s="15"/>
      <c r="B346" s="16"/>
      <c r="G346" s="17"/>
      <c r="H346" s="17"/>
      <c r="I346" s="17"/>
      <c r="J346" s="17"/>
      <c r="K346" s="18"/>
      <c r="Q346" s="19">
        <f>IF(D346="","",IFERROR(VLOOKUP(D346,Lists!$G$5:$I$40,3,FALSE),""))</f>
      </c>
      <c r="R346" s="20">
        <f>IF(OR(G346="",H346="",Q346=""),"",IF(E346="Short",G346-H346,H346-G346)*F346*Q346-N(K346))</f>
      </c>
      <c r="S346" s="20">
        <f>IF(OR(G346="",I346="",Q346=""),"",ABS(G346-I346)*F346*Q346)</f>
      </c>
      <c r="T346" s="21">
        <f>IF(OR(R346="",N(S346)=0),"",ROUND(R346/S346,2))</f>
      </c>
      <c r="U346" s="19">
        <f>IF(R346="","",IF(R346&gt;0,"Win",IF(R346&lt;0,"Loss","Even")))</f>
      </c>
      <c r="V346" s="20">
        <f>IF(R346="","",SUM($R$5:R346))</f>
      </c>
      <c r="W346" s="20">
        <f>IF(V346="","",MAX(0,MAX($V$5:V346)))</f>
      </c>
      <c r="X346" s="20">
        <f>IF(V346="","",V346-W346)</f>
      </c>
      <c r="Y346" s="19">
        <f>IF(A346="","",IF(COUNTIF($A$5:A346,A346)=1,MAX($Y$4:Y345)+1,""))</f>
      </c>
      <c r="Z346" s="19">
        <f>IF(A346="","",TEXT(A346,"ddd"))</f>
      </c>
    </row>
    <row r="347" spans="1:26" x14ac:dyDescent="0.25">
      <c r="A347" s="15"/>
      <c r="B347" s="16"/>
      <c r="G347" s="17"/>
      <c r="H347" s="17"/>
      <c r="I347" s="17"/>
      <c r="J347" s="17"/>
      <c r="K347" s="18"/>
      <c r="Q347" s="19">
        <f>IF(D347="","",IFERROR(VLOOKUP(D347,Lists!$G$5:$I$40,3,FALSE),""))</f>
      </c>
      <c r="R347" s="20">
        <f>IF(OR(G347="",H347="",Q347=""),"",IF(E347="Short",G347-H347,H347-G347)*F347*Q347-N(K347))</f>
      </c>
      <c r="S347" s="20">
        <f>IF(OR(G347="",I347="",Q347=""),"",ABS(G347-I347)*F347*Q347)</f>
      </c>
      <c r="T347" s="21">
        <f>IF(OR(R347="",N(S347)=0),"",ROUND(R347/S347,2))</f>
      </c>
      <c r="U347" s="19">
        <f>IF(R347="","",IF(R347&gt;0,"Win",IF(R347&lt;0,"Loss","Even")))</f>
      </c>
      <c r="V347" s="20">
        <f>IF(R347="","",SUM($R$5:R347))</f>
      </c>
      <c r="W347" s="20">
        <f>IF(V347="","",MAX(0,MAX($V$5:V347)))</f>
      </c>
      <c r="X347" s="20">
        <f>IF(V347="","",V347-W347)</f>
      </c>
      <c r="Y347" s="19">
        <f>IF(A347="","",IF(COUNTIF($A$5:A347,A347)=1,MAX($Y$4:Y346)+1,""))</f>
      </c>
      <c r="Z347" s="19">
        <f>IF(A347="","",TEXT(A347,"ddd"))</f>
      </c>
    </row>
    <row r="348" spans="1:26" x14ac:dyDescent="0.25">
      <c r="A348" s="15"/>
      <c r="B348" s="16"/>
      <c r="G348" s="17"/>
      <c r="H348" s="17"/>
      <c r="I348" s="17"/>
      <c r="J348" s="17"/>
      <c r="K348" s="18"/>
      <c r="Q348" s="19">
        <f>IF(D348="","",IFERROR(VLOOKUP(D348,Lists!$G$5:$I$40,3,FALSE),""))</f>
      </c>
      <c r="R348" s="20">
        <f>IF(OR(G348="",H348="",Q348=""),"",IF(E348="Short",G348-H348,H348-G348)*F348*Q348-N(K348))</f>
      </c>
      <c r="S348" s="20">
        <f>IF(OR(G348="",I348="",Q348=""),"",ABS(G348-I348)*F348*Q348)</f>
      </c>
      <c r="T348" s="21">
        <f>IF(OR(R348="",N(S348)=0),"",ROUND(R348/S348,2))</f>
      </c>
      <c r="U348" s="19">
        <f>IF(R348="","",IF(R348&gt;0,"Win",IF(R348&lt;0,"Loss","Even")))</f>
      </c>
      <c r="V348" s="20">
        <f>IF(R348="","",SUM($R$5:R348))</f>
      </c>
      <c r="W348" s="20">
        <f>IF(V348="","",MAX(0,MAX($V$5:V348)))</f>
      </c>
      <c r="X348" s="20">
        <f>IF(V348="","",V348-W348)</f>
      </c>
      <c r="Y348" s="19">
        <f>IF(A348="","",IF(COUNTIF($A$5:A348,A348)=1,MAX($Y$4:Y347)+1,""))</f>
      </c>
      <c r="Z348" s="19">
        <f>IF(A348="","",TEXT(A348,"ddd"))</f>
      </c>
    </row>
    <row r="349" spans="1:26" x14ac:dyDescent="0.25">
      <c r="A349" s="15"/>
      <c r="B349" s="16"/>
      <c r="G349" s="17"/>
      <c r="H349" s="17"/>
      <c r="I349" s="17"/>
      <c r="J349" s="17"/>
      <c r="K349" s="18"/>
      <c r="Q349" s="19">
        <f>IF(D349="","",IFERROR(VLOOKUP(D349,Lists!$G$5:$I$40,3,FALSE),""))</f>
      </c>
      <c r="R349" s="20">
        <f>IF(OR(G349="",H349="",Q349=""),"",IF(E349="Short",G349-H349,H349-G349)*F349*Q349-N(K349))</f>
      </c>
      <c r="S349" s="20">
        <f>IF(OR(G349="",I349="",Q349=""),"",ABS(G349-I349)*F349*Q349)</f>
      </c>
      <c r="T349" s="21">
        <f>IF(OR(R349="",N(S349)=0),"",ROUND(R349/S349,2))</f>
      </c>
      <c r="U349" s="19">
        <f>IF(R349="","",IF(R349&gt;0,"Win",IF(R349&lt;0,"Loss","Even")))</f>
      </c>
      <c r="V349" s="20">
        <f>IF(R349="","",SUM($R$5:R349))</f>
      </c>
      <c r="W349" s="20">
        <f>IF(V349="","",MAX(0,MAX($V$5:V349)))</f>
      </c>
      <c r="X349" s="20">
        <f>IF(V349="","",V349-W349)</f>
      </c>
      <c r="Y349" s="19">
        <f>IF(A349="","",IF(COUNTIF($A$5:A349,A349)=1,MAX($Y$4:Y348)+1,""))</f>
      </c>
      <c r="Z349" s="19">
        <f>IF(A349="","",TEXT(A349,"ddd"))</f>
      </c>
    </row>
    <row r="350" spans="1:26" x14ac:dyDescent="0.25">
      <c r="A350" s="15"/>
      <c r="B350" s="16"/>
      <c r="G350" s="17"/>
      <c r="H350" s="17"/>
      <c r="I350" s="17"/>
      <c r="J350" s="17"/>
      <c r="K350" s="18"/>
      <c r="Q350" s="19">
        <f>IF(D350="","",IFERROR(VLOOKUP(D350,Lists!$G$5:$I$40,3,FALSE),""))</f>
      </c>
      <c r="R350" s="20">
        <f>IF(OR(G350="",H350="",Q350=""),"",IF(E350="Short",G350-H350,H350-G350)*F350*Q350-N(K350))</f>
      </c>
      <c r="S350" s="20">
        <f>IF(OR(G350="",I350="",Q350=""),"",ABS(G350-I350)*F350*Q350)</f>
      </c>
      <c r="T350" s="21">
        <f>IF(OR(R350="",N(S350)=0),"",ROUND(R350/S350,2))</f>
      </c>
      <c r="U350" s="19">
        <f>IF(R350="","",IF(R350&gt;0,"Win",IF(R350&lt;0,"Loss","Even")))</f>
      </c>
      <c r="V350" s="20">
        <f>IF(R350="","",SUM($R$5:R350))</f>
      </c>
      <c r="W350" s="20">
        <f>IF(V350="","",MAX(0,MAX($V$5:V350)))</f>
      </c>
      <c r="X350" s="20">
        <f>IF(V350="","",V350-W350)</f>
      </c>
      <c r="Y350" s="19">
        <f>IF(A350="","",IF(COUNTIF($A$5:A350,A350)=1,MAX($Y$4:Y349)+1,""))</f>
      </c>
      <c r="Z350" s="19">
        <f>IF(A350="","",TEXT(A350,"ddd"))</f>
      </c>
    </row>
    <row r="351" spans="1:26" x14ac:dyDescent="0.25">
      <c r="A351" s="15"/>
      <c r="B351" s="16"/>
      <c r="G351" s="17"/>
      <c r="H351" s="17"/>
      <c r="I351" s="17"/>
      <c r="J351" s="17"/>
      <c r="K351" s="18"/>
      <c r="Q351" s="19">
        <f>IF(D351="","",IFERROR(VLOOKUP(D351,Lists!$G$5:$I$40,3,FALSE),""))</f>
      </c>
      <c r="R351" s="20">
        <f>IF(OR(G351="",H351="",Q351=""),"",IF(E351="Short",G351-H351,H351-G351)*F351*Q351-N(K351))</f>
      </c>
      <c r="S351" s="20">
        <f>IF(OR(G351="",I351="",Q351=""),"",ABS(G351-I351)*F351*Q351)</f>
      </c>
      <c r="T351" s="21">
        <f>IF(OR(R351="",N(S351)=0),"",ROUND(R351/S351,2))</f>
      </c>
      <c r="U351" s="19">
        <f>IF(R351="","",IF(R351&gt;0,"Win",IF(R351&lt;0,"Loss","Even")))</f>
      </c>
      <c r="V351" s="20">
        <f>IF(R351="","",SUM($R$5:R351))</f>
      </c>
      <c r="W351" s="20">
        <f>IF(V351="","",MAX(0,MAX($V$5:V351)))</f>
      </c>
      <c r="X351" s="20">
        <f>IF(V351="","",V351-W351)</f>
      </c>
      <c r="Y351" s="19">
        <f>IF(A351="","",IF(COUNTIF($A$5:A351,A351)=1,MAX($Y$4:Y350)+1,""))</f>
      </c>
      <c r="Z351" s="19">
        <f>IF(A351="","",TEXT(A351,"ddd"))</f>
      </c>
    </row>
    <row r="352" spans="1:26" x14ac:dyDescent="0.25">
      <c r="A352" s="15"/>
      <c r="B352" s="16"/>
      <c r="G352" s="17"/>
      <c r="H352" s="17"/>
      <c r="I352" s="17"/>
      <c r="J352" s="17"/>
      <c r="K352" s="18"/>
      <c r="Q352" s="19">
        <f>IF(D352="","",IFERROR(VLOOKUP(D352,Lists!$G$5:$I$40,3,FALSE),""))</f>
      </c>
      <c r="R352" s="20">
        <f>IF(OR(G352="",H352="",Q352=""),"",IF(E352="Short",G352-H352,H352-G352)*F352*Q352-N(K352))</f>
      </c>
      <c r="S352" s="20">
        <f>IF(OR(G352="",I352="",Q352=""),"",ABS(G352-I352)*F352*Q352)</f>
      </c>
      <c r="T352" s="21">
        <f>IF(OR(R352="",N(S352)=0),"",ROUND(R352/S352,2))</f>
      </c>
      <c r="U352" s="19">
        <f>IF(R352="","",IF(R352&gt;0,"Win",IF(R352&lt;0,"Loss","Even")))</f>
      </c>
      <c r="V352" s="20">
        <f>IF(R352="","",SUM($R$5:R352))</f>
      </c>
      <c r="W352" s="20">
        <f>IF(V352="","",MAX(0,MAX($V$5:V352)))</f>
      </c>
      <c r="X352" s="20">
        <f>IF(V352="","",V352-W352)</f>
      </c>
      <c r="Y352" s="19">
        <f>IF(A352="","",IF(COUNTIF($A$5:A352,A352)=1,MAX($Y$4:Y351)+1,""))</f>
      </c>
      <c r="Z352" s="19">
        <f>IF(A352="","",TEXT(A352,"ddd"))</f>
      </c>
    </row>
    <row r="353" spans="1:26" x14ac:dyDescent="0.25">
      <c r="A353" s="15"/>
      <c r="B353" s="16"/>
      <c r="G353" s="17"/>
      <c r="H353" s="17"/>
      <c r="I353" s="17"/>
      <c r="J353" s="17"/>
      <c r="K353" s="18"/>
      <c r="Q353" s="19">
        <f>IF(D353="","",IFERROR(VLOOKUP(D353,Lists!$G$5:$I$40,3,FALSE),""))</f>
      </c>
      <c r="R353" s="20">
        <f>IF(OR(G353="",H353="",Q353=""),"",IF(E353="Short",G353-H353,H353-G353)*F353*Q353-N(K353))</f>
      </c>
      <c r="S353" s="20">
        <f>IF(OR(G353="",I353="",Q353=""),"",ABS(G353-I353)*F353*Q353)</f>
      </c>
      <c r="T353" s="21">
        <f>IF(OR(R353="",N(S353)=0),"",ROUND(R353/S353,2))</f>
      </c>
      <c r="U353" s="19">
        <f>IF(R353="","",IF(R353&gt;0,"Win",IF(R353&lt;0,"Loss","Even")))</f>
      </c>
      <c r="V353" s="20">
        <f>IF(R353="","",SUM($R$5:R353))</f>
      </c>
      <c r="W353" s="20">
        <f>IF(V353="","",MAX(0,MAX($V$5:V353)))</f>
      </c>
      <c r="X353" s="20">
        <f>IF(V353="","",V353-W353)</f>
      </c>
      <c r="Y353" s="19">
        <f>IF(A353="","",IF(COUNTIF($A$5:A353,A353)=1,MAX($Y$4:Y352)+1,""))</f>
      </c>
      <c r="Z353" s="19">
        <f>IF(A353="","",TEXT(A353,"ddd"))</f>
      </c>
    </row>
    <row r="354" spans="1:26" x14ac:dyDescent="0.25">
      <c r="A354" s="15"/>
      <c r="B354" s="16"/>
      <c r="G354" s="17"/>
      <c r="H354" s="17"/>
      <c r="I354" s="17"/>
      <c r="J354" s="17"/>
      <c r="K354" s="18"/>
      <c r="Q354" s="19">
        <f>IF(D354="","",IFERROR(VLOOKUP(D354,Lists!$G$5:$I$40,3,FALSE),""))</f>
      </c>
      <c r="R354" s="20">
        <f>IF(OR(G354="",H354="",Q354=""),"",IF(E354="Short",G354-H354,H354-G354)*F354*Q354-N(K354))</f>
      </c>
      <c r="S354" s="20">
        <f>IF(OR(G354="",I354="",Q354=""),"",ABS(G354-I354)*F354*Q354)</f>
      </c>
      <c r="T354" s="21">
        <f>IF(OR(R354="",N(S354)=0),"",ROUND(R354/S354,2))</f>
      </c>
      <c r="U354" s="19">
        <f>IF(R354="","",IF(R354&gt;0,"Win",IF(R354&lt;0,"Loss","Even")))</f>
      </c>
      <c r="V354" s="20">
        <f>IF(R354="","",SUM($R$5:R354))</f>
      </c>
      <c r="W354" s="20">
        <f>IF(V354="","",MAX(0,MAX($V$5:V354)))</f>
      </c>
      <c r="X354" s="20">
        <f>IF(V354="","",V354-W354)</f>
      </c>
      <c r="Y354" s="19">
        <f>IF(A354="","",IF(COUNTIF($A$5:A354,A354)=1,MAX($Y$4:Y353)+1,""))</f>
      </c>
      <c r="Z354" s="19">
        <f>IF(A354="","",TEXT(A354,"ddd"))</f>
      </c>
    </row>
    <row r="355" spans="1:26" x14ac:dyDescent="0.25">
      <c r="A355" s="15"/>
      <c r="B355" s="16"/>
      <c r="G355" s="17"/>
      <c r="H355" s="17"/>
      <c r="I355" s="17"/>
      <c r="J355" s="17"/>
      <c r="K355" s="18"/>
      <c r="Q355" s="19">
        <f>IF(D355="","",IFERROR(VLOOKUP(D355,Lists!$G$5:$I$40,3,FALSE),""))</f>
      </c>
      <c r="R355" s="20">
        <f>IF(OR(G355="",H355="",Q355=""),"",IF(E355="Short",G355-H355,H355-G355)*F355*Q355-N(K355))</f>
      </c>
      <c r="S355" s="20">
        <f>IF(OR(G355="",I355="",Q355=""),"",ABS(G355-I355)*F355*Q355)</f>
      </c>
      <c r="T355" s="21">
        <f>IF(OR(R355="",N(S355)=0),"",ROUND(R355/S355,2))</f>
      </c>
      <c r="U355" s="19">
        <f>IF(R355="","",IF(R355&gt;0,"Win",IF(R355&lt;0,"Loss","Even")))</f>
      </c>
      <c r="V355" s="20">
        <f>IF(R355="","",SUM($R$5:R355))</f>
      </c>
      <c r="W355" s="20">
        <f>IF(V355="","",MAX(0,MAX($V$5:V355)))</f>
      </c>
      <c r="X355" s="20">
        <f>IF(V355="","",V355-W355)</f>
      </c>
      <c r="Y355" s="19">
        <f>IF(A355="","",IF(COUNTIF($A$5:A355,A355)=1,MAX($Y$4:Y354)+1,""))</f>
      </c>
      <c r="Z355" s="19">
        <f>IF(A355="","",TEXT(A355,"ddd"))</f>
      </c>
    </row>
    <row r="356" spans="1:26" x14ac:dyDescent="0.25">
      <c r="A356" s="15"/>
      <c r="B356" s="16"/>
      <c r="G356" s="17"/>
      <c r="H356" s="17"/>
      <c r="I356" s="17"/>
      <c r="J356" s="17"/>
      <c r="K356" s="18"/>
      <c r="Q356" s="19">
        <f>IF(D356="","",IFERROR(VLOOKUP(D356,Lists!$G$5:$I$40,3,FALSE),""))</f>
      </c>
      <c r="R356" s="20">
        <f>IF(OR(G356="",H356="",Q356=""),"",IF(E356="Short",G356-H356,H356-G356)*F356*Q356-N(K356))</f>
      </c>
      <c r="S356" s="20">
        <f>IF(OR(G356="",I356="",Q356=""),"",ABS(G356-I356)*F356*Q356)</f>
      </c>
      <c r="T356" s="21">
        <f>IF(OR(R356="",N(S356)=0),"",ROUND(R356/S356,2))</f>
      </c>
      <c r="U356" s="19">
        <f>IF(R356="","",IF(R356&gt;0,"Win",IF(R356&lt;0,"Loss","Even")))</f>
      </c>
      <c r="V356" s="20">
        <f>IF(R356="","",SUM($R$5:R356))</f>
      </c>
      <c r="W356" s="20">
        <f>IF(V356="","",MAX(0,MAX($V$5:V356)))</f>
      </c>
      <c r="X356" s="20">
        <f>IF(V356="","",V356-W356)</f>
      </c>
      <c r="Y356" s="19">
        <f>IF(A356="","",IF(COUNTIF($A$5:A356,A356)=1,MAX($Y$4:Y355)+1,""))</f>
      </c>
      <c r="Z356" s="19">
        <f>IF(A356="","",TEXT(A356,"ddd"))</f>
      </c>
    </row>
    <row r="357" spans="1:26" x14ac:dyDescent="0.25">
      <c r="A357" s="15"/>
      <c r="B357" s="16"/>
      <c r="G357" s="17"/>
      <c r="H357" s="17"/>
      <c r="I357" s="17"/>
      <c r="J357" s="17"/>
      <c r="K357" s="18"/>
      <c r="Q357" s="19">
        <f>IF(D357="","",IFERROR(VLOOKUP(D357,Lists!$G$5:$I$40,3,FALSE),""))</f>
      </c>
      <c r="R357" s="20">
        <f>IF(OR(G357="",H357="",Q357=""),"",IF(E357="Short",G357-H357,H357-G357)*F357*Q357-N(K357))</f>
      </c>
      <c r="S357" s="20">
        <f>IF(OR(G357="",I357="",Q357=""),"",ABS(G357-I357)*F357*Q357)</f>
      </c>
      <c r="T357" s="21">
        <f>IF(OR(R357="",N(S357)=0),"",ROUND(R357/S357,2))</f>
      </c>
      <c r="U357" s="19">
        <f>IF(R357="","",IF(R357&gt;0,"Win",IF(R357&lt;0,"Loss","Even")))</f>
      </c>
      <c r="V357" s="20">
        <f>IF(R357="","",SUM($R$5:R357))</f>
      </c>
      <c r="W357" s="20">
        <f>IF(V357="","",MAX(0,MAX($V$5:V357)))</f>
      </c>
      <c r="X357" s="20">
        <f>IF(V357="","",V357-W357)</f>
      </c>
      <c r="Y357" s="19">
        <f>IF(A357="","",IF(COUNTIF($A$5:A357,A357)=1,MAX($Y$4:Y356)+1,""))</f>
      </c>
      <c r="Z357" s="19">
        <f>IF(A357="","",TEXT(A357,"ddd"))</f>
      </c>
    </row>
    <row r="358" spans="1:26" x14ac:dyDescent="0.25">
      <c r="A358" s="15"/>
      <c r="B358" s="16"/>
      <c r="G358" s="17"/>
      <c r="H358" s="17"/>
      <c r="I358" s="17"/>
      <c r="J358" s="17"/>
      <c r="K358" s="18"/>
      <c r="Q358" s="19">
        <f>IF(D358="","",IFERROR(VLOOKUP(D358,Lists!$G$5:$I$40,3,FALSE),""))</f>
      </c>
      <c r="R358" s="20">
        <f>IF(OR(G358="",H358="",Q358=""),"",IF(E358="Short",G358-H358,H358-G358)*F358*Q358-N(K358))</f>
      </c>
      <c r="S358" s="20">
        <f>IF(OR(G358="",I358="",Q358=""),"",ABS(G358-I358)*F358*Q358)</f>
      </c>
      <c r="T358" s="21">
        <f>IF(OR(R358="",N(S358)=0),"",ROUND(R358/S358,2))</f>
      </c>
      <c r="U358" s="19">
        <f>IF(R358="","",IF(R358&gt;0,"Win",IF(R358&lt;0,"Loss","Even")))</f>
      </c>
      <c r="V358" s="20">
        <f>IF(R358="","",SUM($R$5:R358))</f>
      </c>
      <c r="W358" s="20">
        <f>IF(V358="","",MAX(0,MAX($V$5:V358)))</f>
      </c>
      <c r="X358" s="20">
        <f>IF(V358="","",V358-W358)</f>
      </c>
      <c r="Y358" s="19">
        <f>IF(A358="","",IF(COUNTIF($A$5:A358,A358)=1,MAX($Y$4:Y357)+1,""))</f>
      </c>
      <c r="Z358" s="19">
        <f>IF(A358="","",TEXT(A358,"ddd"))</f>
      </c>
    </row>
    <row r="359" spans="1:26" x14ac:dyDescent="0.25">
      <c r="A359" s="15"/>
      <c r="B359" s="16"/>
      <c r="G359" s="17"/>
      <c r="H359" s="17"/>
      <c r="I359" s="17"/>
      <c r="J359" s="17"/>
      <c r="K359" s="18"/>
      <c r="Q359" s="19">
        <f>IF(D359="","",IFERROR(VLOOKUP(D359,Lists!$G$5:$I$40,3,FALSE),""))</f>
      </c>
      <c r="R359" s="20">
        <f>IF(OR(G359="",H359="",Q359=""),"",IF(E359="Short",G359-H359,H359-G359)*F359*Q359-N(K359))</f>
      </c>
      <c r="S359" s="20">
        <f>IF(OR(G359="",I359="",Q359=""),"",ABS(G359-I359)*F359*Q359)</f>
      </c>
      <c r="T359" s="21">
        <f>IF(OR(R359="",N(S359)=0),"",ROUND(R359/S359,2))</f>
      </c>
      <c r="U359" s="19">
        <f>IF(R359="","",IF(R359&gt;0,"Win",IF(R359&lt;0,"Loss","Even")))</f>
      </c>
      <c r="V359" s="20">
        <f>IF(R359="","",SUM($R$5:R359))</f>
      </c>
      <c r="W359" s="20">
        <f>IF(V359="","",MAX(0,MAX($V$5:V359)))</f>
      </c>
      <c r="X359" s="20">
        <f>IF(V359="","",V359-W359)</f>
      </c>
      <c r="Y359" s="19">
        <f>IF(A359="","",IF(COUNTIF($A$5:A359,A359)=1,MAX($Y$4:Y358)+1,""))</f>
      </c>
      <c r="Z359" s="19">
        <f>IF(A359="","",TEXT(A359,"ddd"))</f>
      </c>
    </row>
    <row r="360" spans="1:26" x14ac:dyDescent="0.25">
      <c r="A360" s="15"/>
      <c r="B360" s="16"/>
      <c r="G360" s="17"/>
      <c r="H360" s="17"/>
      <c r="I360" s="17"/>
      <c r="J360" s="17"/>
      <c r="K360" s="18"/>
      <c r="Q360" s="19">
        <f>IF(D360="","",IFERROR(VLOOKUP(D360,Lists!$G$5:$I$40,3,FALSE),""))</f>
      </c>
      <c r="R360" s="20">
        <f>IF(OR(G360="",H360="",Q360=""),"",IF(E360="Short",G360-H360,H360-G360)*F360*Q360-N(K360))</f>
      </c>
      <c r="S360" s="20">
        <f>IF(OR(G360="",I360="",Q360=""),"",ABS(G360-I360)*F360*Q360)</f>
      </c>
      <c r="T360" s="21">
        <f>IF(OR(R360="",N(S360)=0),"",ROUND(R360/S360,2))</f>
      </c>
      <c r="U360" s="19">
        <f>IF(R360="","",IF(R360&gt;0,"Win",IF(R360&lt;0,"Loss","Even")))</f>
      </c>
      <c r="V360" s="20">
        <f>IF(R360="","",SUM($R$5:R360))</f>
      </c>
      <c r="W360" s="20">
        <f>IF(V360="","",MAX(0,MAX($V$5:V360)))</f>
      </c>
      <c r="X360" s="20">
        <f>IF(V360="","",V360-W360)</f>
      </c>
      <c r="Y360" s="19">
        <f>IF(A360="","",IF(COUNTIF($A$5:A360,A360)=1,MAX($Y$4:Y359)+1,""))</f>
      </c>
      <c r="Z360" s="19">
        <f>IF(A360="","",TEXT(A360,"ddd"))</f>
      </c>
    </row>
    <row r="361" spans="1:26" x14ac:dyDescent="0.25">
      <c r="A361" s="15"/>
      <c r="B361" s="16"/>
      <c r="G361" s="17"/>
      <c r="H361" s="17"/>
      <c r="I361" s="17"/>
      <c r="J361" s="17"/>
      <c r="K361" s="18"/>
      <c r="Q361" s="19">
        <f>IF(D361="","",IFERROR(VLOOKUP(D361,Lists!$G$5:$I$40,3,FALSE),""))</f>
      </c>
      <c r="R361" s="20">
        <f>IF(OR(G361="",H361="",Q361=""),"",IF(E361="Short",G361-H361,H361-G361)*F361*Q361-N(K361))</f>
      </c>
      <c r="S361" s="20">
        <f>IF(OR(G361="",I361="",Q361=""),"",ABS(G361-I361)*F361*Q361)</f>
      </c>
      <c r="T361" s="21">
        <f>IF(OR(R361="",N(S361)=0),"",ROUND(R361/S361,2))</f>
      </c>
      <c r="U361" s="19">
        <f>IF(R361="","",IF(R361&gt;0,"Win",IF(R361&lt;0,"Loss","Even")))</f>
      </c>
      <c r="V361" s="20">
        <f>IF(R361="","",SUM($R$5:R361))</f>
      </c>
      <c r="W361" s="20">
        <f>IF(V361="","",MAX(0,MAX($V$5:V361)))</f>
      </c>
      <c r="X361" s="20">
        <f>IF(V361="","",V361-W361)</f>
      </c>
      <c r="Y361" s="19">
        <f>IF(A361="","",IF(COUNTIF($A$5:A361,A361)=1,MAX($Y$4:Y360)+1,""))</f>
      </c>
      <c r="Z361" s="19">
        <f>IF(A361="","",TEXT(A361,"ddd"))</f>
      </c>
    </row>
    <row r="362" spans="1:26" x14ac:dyDescent="0.25">
      <c r="A362" s="15"/>
      <c r="B362" s="16"/>
      <c r="G362" s="17"/>
      <c r="H362" s="17"/>
      <c r="I362" s="17"/>
      <c r="J362" s="17"/>
      <c r="K362" s="18"/>
      <c r="Q362" s="19">
        <f>IF(D362="","",IFERROR(VLOOKUP(D362,Lists!$G$5:$I$40,3,FALSE),""))</f>
      </c>
      <c r="R362" s="20">
        <f>IF(OR(G362="",H362="",Q362=""),"",IF(E362="Short",G362-H362,H362-G362)*F362*Q362-N(K362))</f>
      </c>
      <c r="S362" s="20">
        <f>IF(OR(G362="",I362="",Q362=""),"",ABS(G362-I362)*F362*Q362)</f>
      </c>
      <c r="T362" s="21">
        <f>IF(OR(R362="",N(S362)=0),"",ROUND(R362/S362,2))</f>
      </c>
      <c r="U362" s="19">
        <f>IF(R362="","",IF(R362&gt;0,"Win",IF(R362&lt;0,"Loss","Even")))</f>
      </c>
      <c r="V362" s="20">
        <f>IF(R362="","",SUM($R$5:R362))</f>
      </c>
      <c r="W362" s="20">
        <f>IF(V362="","",MAX(0,MAX($V$5:V362)))</f>
      </c>
      <c r="X362" s="20">
        <f>IF(V362="","",V362-W362)</f>
      </c>
      <c r="Y362" s="19">
        <f>IF(A362="","",IF(COUNTIF($A$5:A362,A362)=1,MAX($Y$4:Y361)+1,""))</f>
      </c>
      <c r="Z362" s="19">
        <f>IF(A362="","",TEXT(A362,"ddd"))</f>
      </c>
    </row>
    <row r="363" spans="1:26" x14ac:dyDescent="0.25">
      <c r="A363" s="15"/>
      <c r="B363" s="16"/>
      <c r="G363" s="17"/>
      <c r="H363" s="17"/>
      <c r="I363" s="17"/>
      <c r="J363" s="17"/>
      <c r="K363" s="18"/>
      <c r="Q363" s="19">
        <f>IF(D363="","",IFERROR(VLOOKUP(D363,Lists!$G$5:$I$40,3,FALSE),""))</f>
      </c>
      <c r="R363" s="20">
        <f>IF(OR(G363="",H363="",Q363=""),"",IF(E363="Short",G363-H363,H363-G363)*F363*Q363-N(K363))</f>
      </c>
      <c r="S363" s="20">
        <f>IF(OR(G363="",I363="",Q363=""),"",ABS(G363-I363)*F363*Q363)</f>
      </c>
      <c r="T363" s="21">
        <f>IF(OR(R363="",N(S363)=0),"",ROUND(R363/S363,2))</f>
      </c>
      <c r="U363" s="19">
        <f>IF(R363="","",IF(R363&gt;0,"Win",IF(R363&lt;0,"Loss","Even")))</f>
      </c>
      <c r="V363" s="20">
        <f>IF(R363="","",SUM($R$5:R363))</f>
      </c>
      <c r="W363" s="20">
        <f>IF(V363="","",MAX(0,MAX($V$5:V363)))</f>
      </c>
      <c r="X363" s="20">
        <f>IF(V363="","",V363-W363)</f>
      </c>
      <c r="Y363" s="19">
        <f>IF(A363="","",IF(COUNTIF($A$5:A363,A363)=1,MAX($Y$4:Y362)+1,""))</f>
      </c>
      <c r="Z363" s="19">
        <f>IF(A363="","",TEXT(A363,"ddd"))</f>
      </c>
    </row>
    <row r="364" spans="1:26" x14ac:dyDescent="0.25">
      <c r="A364" s="15"/>
      <c r="B364" s="16"/>
      <c r="G364" s="17"/>
      <c r="H364" s="17"/>
      <c r="I364" s="17"/>
      <c r="J364" s="17"/>
      <c r="K364" s="18"/>
      <c r="Q364" s="19">
        <f>IF(D364="","",IFERROR(VLOOKUP(D364,Lists!$G$5:$I$40,3,FALSE),""))</f>
      </c>
      <c r="R364" s="20">
        <f>IF(OR(G364="",H364="",Q364=""),"",IF(E364="Short",G364-H364,H364-G364)*F364*Q364-N(K364))</f>
      </c>
      <c r="S364" s="20">
        <f>IF(OR(G364="",I364="",Q364=""),"",ABS(G364-I364)*F364*Q364)</f>
      </c>
      <c r="T364" s="21">
        <f>IF(OR(R364="",N(S364)=0),"",ROUND(R364/S364,2))</f>
      </c>
      <c r="U364" s="19">
        <f>IF(R364="","",IF(R364&gt;0,"Win",IF(R364&lt;0,"Loss","Even")))</f>
      </c>
      <c r="V364" s="20">
        <f>IF(R364="","",SUM($R$5:R364))</f>
      </c>
      <c r="W364" s="20">
        <f>IF(V364="","",MAX(0,MAX($V$5:V364)))</f>
      </c>
      <c r="X364" s="20">
        <f>IF(V364="","",V364-W364)</f>
      </c>
      <c r="Y364" s="19">
        <f>IF(A364="","",IF(COUNTIF($A$5:A364,A364)=1,MAX($Y$4:Y363)+1,""))</f>
      </c>
      <c r="Z364" s="19">
        <f>IF(A364="","",TEXT(A364,"ddd"))</f>
      </c>
    </row>
    <row r="365" spans="1:26" x14ac:dyDescent="0.25">
      <c r="A365" s="15"/>
      <c r="B365" s="16"/>
      <c r="G365" s="17"/>
      <c r="H365" s="17"/>
      <c r="I365" s="17"/>
      <c r="J365" s="17"/>
      <c r="K365" s="18"/>
      <c r="Q365" s="19">
        <f>IF(D365="","",IFERROR(VLOOKUP(D365,Lists!$G$5:$I$40,3,FALSE),""))</f>
      </c>
      <c r="R365" s="20">
        <f>IF(OR(G365="",H365="",Q365=""),"",IF(E365="Short",G365-H365,H365-G365)*F365*Q365-N(K365))</f>
      </c>
      <c r="S365" s="20">
        <f>IF(OR(G365="",I365="",Q365=""),"",ABS(G365-I365)*F365*Q365)</f>
      </c>
      <c r="T365" s="21">
        <f>IF(OR(R365="",N(S365)=0),"",ROUND(R365/S365,2))</f>
      </c>
      <c r="U365" s="19">
        <f>IF(R365="","",IF(R365&gt;0,"Win",IF(R365&lt;0,"Loss","Even")))</f>
      </c>
      <c r="V365" s="20">
        <f>IF(R365="","",SUM($R$5:R365))</f>
      </c>
      <c r="W365" s="20">
        <f>IF(V365="","",MAX(0,MAX($V$5:V365)))</f>
      </c>
      <c r="X365" s="20">
        <f>IF(V365="","",V365-W365)</f>
      </c>
      <c r="Y365" s="19">
        <f>IF(A365="","",IF(COUNTIF($A$5:A365,A365)=1,MAX($Y$4:Y364)+1,""))</f>
      </c>
      <c r="Z365" s="19">
        <f>IF(A365="","",TEXT(A365,"ddd"))</f>
      </c>
    </row>
    <row r="366" spans="1:26" x14ac:dyDescent="0.25">
      <c r="A366" s="15"/>
      <c r="B366" s="16"/>
      <c r="G366" s="17"/>
      <c r="H366" s="17"/>
      <c r="I366" s="17"/>
      <c r="J366" s="17"/>
      <c r="K366" s="18"/>
      <c r="Q366" s="19">
        <f>IF(D366="","",IFERROR(VLOOKUP(D366,Lists!$G$5:$I$40,3,FALSE),""))</f>
      </c>
      <c r="R366" s="20">
        <f>IF(OR(G366="",H366="",Q366=""),"",IF(E366="Short",G366-H366,H366-G366)*F366*Q366-N(K366))</f>
      </c>
      <c r="S366" s="20">
        <f>IF(OR(G366="",I366="",Q366=""),"",ABS(G366-I366)*F366*Q366)</f>
      </c>
      <c r="T366" s="21">
        <f>IF(OR(R366="",N(S366)=0),"",ROUND(R366/S366,2))</f>
      </c>
      <c r="U366" s="19">
        <f>IF(R366="","",IF(R366&gt;0,"Win",IF(R366&lt;0,"Loss","Even")))</f>
      </c>
      <c r="V366" s="20">
        <f>IF(R366="","",SUM($R$5:R366))</f>
      </c>
      <c r="W366" s="20">
        <f>IF(V366="","",MAX(0,MAX($V$5:V366)))</f>
      </c>
      <c r="X366" s="20">
        <f>IF(V366="","",V366-W366)</f>
      </c>
      <c r="Y366" s="19">
        <f>IF(A366="","",IF(COUNTIF($A$5:A366,A366)=1,MAX($Y$4:Y365)+1,""))</f>
      </c>
      <c r="Z366" s="19">
        <f>IF(A366="","",TEXT(A366,"ddd"))</f>
      </c>
    </row>
    <row r="367" spans="1:26" x14ac:dyDescent="0.25">
      <c r="A367" s="15"/>
      <c r="B367" s="16"/>
      <c r="G367" s="17"/>
      <c r="H367" s="17"/>
      <c r="I367" s="17"/>
      <c r="J367" s="17"/>
      <c r="K367" s="18"/>
      <c r="Q367" s="19">
        <f>IF(D367="","",IFERROR(VLOOKUP(D367,Lists!$G$5:$I$40,3,FALSE),""))</f>
      </c>
      <c r="R367" s="20">
        <f>IF(OR(G367="",H367="",Q367=""),"",IF(E367="Short",G367-H367,H367-G367)*F367*Q367-N(K367))</f>
      </c>
      <c r="S367" s="20">
        <f>IF(OR(G367="",I367="",Q367=""),"",ABS(G367-I367)*F367*Q367)</f>
      </c>
      <c r="T367" s="21">
        <f>IF(OR(R367="",N(S367)=0),"",ROUND(R367/S367,2))</f>
      </c>
      <c r="U367" s="19">
        <f>IF(R367="","",IF(R367&gt;0,"Win",IF(R367&lt;0,"Loss","Even")))</f>
      </c>
      <c r="V367" s="20">
        <f>IF(R367="","",SUM($R$5:R367))</f>
      </c>
      <c r="W367" s="20">
        <f>IF(V367="","",MAX(0,MAX($V$5:V367)))</f>
      </c>
      <c r="X367" s="20">
        <f>IF(V367="","",V367-W367)</f>
      </c>
      <c r="Y367" s="19">
        <f>IF(A367="","",IF(COUNTIF($A$5:A367,A367)=1,MAX($Y$4:Y366)+1,""))</f>
      </c>
      <c r="Z367" s="19">
        <f>IF(A367="","",TEXT(A367,"ddd"))</f>
      </c>
    </row>
    <row r="368" spans="1:26" x14ac:dyDescent="0.25">
      <c r="A368" s="15"/>
      <c r="B368" s="16"/>
      <c r="G368" s="17"/>
      <c r="H368" s="17"/>
      <c r="I368" s="17"/>
      <c r="J368" s="17"/>
      <c r="K368" s="18"/>
      <c r="Q368" s="19">
        <f>IF(D368="","",IFERROR(VLOOKUP(D368,Lists!$G$5:$I$40,3,FALSE),""))</f>
      </c>
      <c r="R368" s="20">
        <f>IF(OR(G368="",H368="",Q368=""),"",IF(E368="Short",G368-H368,H368-G368)*F368*Q368-N(K368))</f>
      </c>
      <c r="S368" s="20">
        <f>IF(OR(G368="",I368="",Q368=""),"",ABS(G368-I368)*F368*Q368)</f>
      </c>
      <c r="T368" s="21">
        <f>IF(OR(R368="",N(S368)=0),"",ROUND(R368/S368,2))</f>
      </c>
      <c r="U368" s="19">
        <f>IF(R368="","",IF(R368&gt;0,"Win",IF(R368&lt;0,"Loss","Even")))</f>
      </c>
      <c r="V368" s="20">
        <f>IF(R368="","",SUM($R$5:R368))</f>
      </c>
      <c r="W368" s="20">
        <f>IF(V368="","",MAX(0,MAX($V$5:V368)))</f>
      </c>
      <c r="X368" s="20">
        <f>IF(V368="","",V368-W368)</f>
      </c>
      <c r="Y368" s="19">
        <f>IF(A368="","",IF(COUNTIF($A$5:A368,A368)=1,MAX($Y$4:Y367)+1,""))</f>
      </c>
      <c r="Z368" s="19">
        <f>IF(A368="","",TEXT(A368,"ddd"))</f>
      </c>
    </row>
    <row r="369" spans="1:26" x14ac:dyDescent="0.25">
      <c r="A369" s="15"/>
      <c r="B369" s="16"/>
      <c r="G369" s="17"/>
      <c r="H369" s="17"/>
      <c r="I369" s="17"/>
      <c r="J369" s="17"/>
      <c r="K369" s="18"/>
      <c r="Q369" s="19">
        <f>IF(D369="","",IFERROR(VLOOKUP(D369,Lists!$G$5:$I$40,3,FALSE),""))</f>
      </c>
      <c r="R369" s="20">
        <f>IF(OR(G369="",H369="",Q369=""),"",IF(E369="Short",G369-H369,H369-G369)*F369*Q369-N(K369))</f>
      </c>
      <c r="S369" s="20">
        <f>IF(OR(G369="",I369="",Q369=""),"",ABS(G369-I369)*F369*Q369)</f>
      </c>
      <c r="T369" s="21">
        <f>IF(OR(R369="",N(S369)=0),"",ROUND(R369/S369,2))</f>
      </c>
      <c r="U369" s="19">
        <f>IF(R369="","",IF(R369&gt;0,"Win",IF(R369&lt;0,"Loss","Even")))</f>
      </c>
      <c r="V369" s="20">
        <f>IF(R369="","",SUM($R$5:R369))</f>
      </c>
      <c r="W369" s="20">
        <f>IF(V369="","",MAX(0,MAX($V$5:V369)))</f>
      </c>
      <c r="X369" s="20">
        <f>IF(V369="","",V369-W369)</f>
      </c>
      <c r="Y369" s="19">
        <f>IF(A369="","",IF(COUNTIF($A$5:A369,A369)=1,MAX($Y$4:Y368)+1,""))</f>
      </c>
      <c r="Z369" s="19">
        <f>IF(A369="","",TEXT(A369,"ddd"))</f>
      </c>
    </row>
    <row r="370" spans="1:26" x14ac:dyDescent="0.25">
      <c r="A370" s="15"/>
      <c r="B370" s="16"/>
      <c r="G370" s="17"/>
      <c r="H370" s="17"/>
      <c r="I370" s="17"/>
      <c r="J370" s="17"/>
      <c r="K370" s="18"/>
      <c r="Q370" s="19">
        <f>IF(D370="","",IFERROR(VLOOKUP(D370,Lists!$G$5:$I$40,3,FALSE),""))</f>
      </c>
      <c r="R370" s="20">
        <f>IF(OR(G370="",H370="",Q370=""),"",IF(E370="Short",G370-H370,H370-G370)*F370*Q370-N(K370))</f>
      </c>
      <c r="S370" s="20">
        <f>IF(OR(G370="",I370="",Q370=""),"",ABS(G370-I370)*F370*Q370)</f>
      </c>
      <c r="T370" s="21">
        <f>IF(OR(R370="",N(S370)=0),"",ROUND(R370/S370,2))</f>
      </c>
      <c r="U370" s="19">
        <f>IF(R370="","",IF(R370&gt;0,"Win",IF(R370&lt;0,"Loss","Even")))</f>
      </c>
      <c r="V370" s="20">
        <f>IF(R370="","",SUM($R$5:R370))</f>
      </c>
      <c r="W370" s="20">
        <f>IF(V370="","",MAX(0,MAX($V$5:V370)))</f>
      </c>
      <c r="X370" s="20">
        <f>IF(V370="","",V370-W370)</f>
      </c>
      <c r="Y370" s="19">
        <f>IF(A370="","",IF(COUNTIF($A$5:A370,A370)=1,MAX($Y$4:Y369)+1,""))</f>
      </c>
      <c r="Z370" s="19">
        <f>IF(A370="","",TEXT(A370,"ddd"))</f>
      </c>
    </row>
    <row r="371" spans="1:26" x14ac:dyDescent="0.25">
      <c r="A371" s="15"/>
      <c r="B371" s="16"/>
      <c r="G371" s="17"/>
      <c r="H371" s="17"/>
      <c r="I371" s="17"/>
      <c r="J371" s="17"/>
      <c r="K371" s="18"/>
      <c r="Q371" s="19">
        <f>IF(D371="","",IFERROR(VLOOKUP(D371,Lists!$G$5:$I$40,3,FALSE),""))</f>
      </c>
      <c r="R371" s="20">
        <f>IF(OR(G371="",H371="",Q371=""),"",IF(E371="Short",G371-H371,H371-G371)*F371*Q371-N(K371))</f>
      </c>
      <c r="S371" s="20">
        <f>IF(OR(G371="",I371="",Q371=""),"",ABS(G371-I371)*F371*Q371)</f>
      </c>
      <c r="T371" s="21">
        <f>IF(OR(R371="",N(S371)=0),"",ROUND(R371/S371,2))</f>
      </c>
      <c r="U371" s="19">
        <f>IF(R371="","",IF(R371&gt;0,"Win",IF(R371&lt;0,"Loss","Even")))</f>
      </c>
      <c r="V371" s="20">
        <f>IF(R371="","",SUM($R$5:R371))</f>
      </c>
      <c r="W371" s="20">
        <f>IF(V371="","",MAX(0,MAX($V$5:V371)))</f>
      </c>
      <c r="X371" s="20">
        <f>IF(V371="","",V371-W371)</f>
      </c>
      <c r="Y371" s="19">
        <f>IF(A371="","",IF(COUNTIF($A$5:A371,A371)=1,MAX($Y$4:Y370)+1,""))</f>
      </c>
      <c r="Z371" s="19">
        <f>IF(A371="","",TEXT(A371,"ddd"))</f>
      </c>
    </row>
    <row r="372" spans="1:26" x14ac:dyDescent="0.25">
      <c r="A372" s="15"/>
      <c r="B372" s="16"/>
      <c r="G372" s="17"/>
      <c r="H372" s="17"/>
      <c r="I372" s="17"/>
      <c r="J372" s="17"/>
      <c r="K372" s="18"/>
      <c r="Q372" s="19">
        <f>IF(D372="","",IFERROR(VLOOKUP(D372,Lists!$G$5:$I$40,3,FALSE),""))</f>
      </c>
      <c r="R372" s="20">
        <f>IF(OR(G372="",H372="",Q372=""),"",IF(E372="Short",G372-H372,H372-G372)*F372*Q372-N(K372))</f>
      </c>
      <c r="S372" s="20">
        <f>IF(OR(G372="",I372="",Q372=""),"",ABS(G372-I372)*F372*Q372)</f>
      </c>
      <c r="T372" s="21">
        <f>IF(OR(R372="",N(S372)=0),"",ROUND(R372/S372,2))</f>
      </c>
      <c r="U372" s="19">
        <f>IF(R372="","",IF(R372&gt;0,"Win",IF(R372&lt;0,"Loss","Even")))</f>
      </c>
      <c r="V372" s="20">
        <f>IF(R372="","",SUM($R$5:R372))</f>
      </c>
      <c r="W372" s="20">
        <f>IF(V372="","",MAX(0,MAX($V$5:V372)))</f>
      </c>
      <c r="X372" s="20">
        <f>IF(V372="","",V372-W372)</f>
      </c>
      <c r="Y372" s="19">
        <f>IF(A372="","",IF(COUNTIF($A$5:A372,A372)=1,MAX($Y$4:Y371)+1,""))</f>
      </c>
      <c r="Z372" s="19">
        <f>IF(A372="","",TEXT(A372,"ddd"))</f>
      </c>
    </row>
    <row r="373" spans="1:26" x14ac:dyDescent="0.25">
      <c r="A373" s="15"/>
      <c r="B373" s="16"/>
      <c r="G373" s="17"/>
      <c r="H373" s="17"/>
      <c r="I373" s="17"/>
      <c r="J373" s="17"/>
      <c r="K373" s="18"/>
      <c r="Q373" s="19">
        <f>IF(D373="","",IFERROR(VLOOKUP(D373,Lists!$G$5:$I$40,3,FALSE),""))</f>
      </c>
      <c r="R373" s="20">
        <f>IF(OR(G373="",H373="",Q373=""),"",IF(E373="Short",G373-H373,H373-G373)*F373*Q373-N(K373))</f>
      </c>
      <c r="S373" s="20">
        <f>IF(OR(G373="",I373="",Q373=""),"",ABS(G373-I373)*F373*Q373)</f>
      </c>
      <c r="T373" s="21">
        <f>IF(OR(R373="",N(S373)=0),"",ROUND(R373/S373,2))</f>
      </c>
      <c r="U373" s="19">
        <f>IF(R373="","",IF(R373&gt;0,"Win",IF(R373&lt;0,"Loss","Even")))</f>
      </c>
      <c r="V373" s="20">
        <f>IF(R373="","",SUM($R$5:R373))</f>
      </c>
      <c r="W373" s="20">
        <f>IF(V373="","",MAX(0,MAX($V$5:V373)))</f>
      </c>
      <c r="X373" s="20">
        <f>IF(V373="","",V373-W373)</f>
      </c>
      <c r="Y373" s="19">
        <f>IF(A373="","",IF(COUNTIF($A$5:A373,A373)=1,MAX($Y$4:Y372)+1,""))</f>
      </c>
      <c r="Z373" s="19">
        <f>IF(A373="","",TEXT(A373,"ddd"))</f>
      </c>
    </row>
    <row r="374" spans="1:26" x14ac:dyDescent="0.25">
      <c r="A374" s="15"/>
      <c r="B374" s="16"/>
      <c r="G374" s="17"/>
      <c r="H374" s="17"/>
      <c r="I374" s="17"/>
      <c r="J374" s="17"/>
      <c r="K374" s="18"/>
      <c r="Q374" s="19">
        <f>IF(D374="","",IFERROR(VLOOKUP(D374,Lists!$G$5:$I$40,3,FALSE),""))</f>
      </c>
      <c r="R374" s="20">
        <f>IF(OR(G374="",H374="",Q374=""),"",IF(E374="Short",G374-H374,H374-G374)*F374*Q374-N(K374))</f>
      </c>
      <c r="S374" s="20">
        <f>IF(OR(G374="",I374="",Q374=""),"",ABS(G374-I374)*F374*Q374)</f>
      </c>
      <c r="T374" s="21">
        <f>IF(OR(R374="",N(S374)=0),"",ROUND(R374/S374,2))</f>
      </c>
      <c r="U374" s="19">
        <f>IF(R374="","",IF(R374&gt;0,"Win",IF(R374&lt;0,"Loss","Even")))</f>
      </c>
      <c r="V374" s="20">
        <f>IF(R374="","",SUM($R$5:R374))</f>
      </c>
      <c r="W374" s="20">
        <f>IF(V374="","",MAX(0,MAX($V$5:V374)))</f>
      </c>
      <c r="X374" s="20">
        <f>IF(V374="","",V374-W374)</f>
      </c>
      <c r="Y374" s="19">
        <f>IF(A374="","",IF(COUNTIF($A$5:A374,A374)=1,MAX($Y$4:Y373)+1,""))</f>
      </c>
      <c r="Z374" s="19">
        <f>IF(A374="","",TEXT(A374,"ddd"))</f>
      </c>
    </row>
    <row r="375" spans="1:26" x14ac:dyDescent="0.25">
      <c r="A375" s="15"/>
      <c r="B375" s="16"/>
      <c r="G375" s="17"/>
      <c r="H375" s="17"/>
      <c r="I375" s="17"/>
      <c r="J375" s="17"/>
      <c r="K375" s="18"/>
      <c r="Q375" s="19">
        <f>IF(D375="","",IFERROR(VLOOKUP(D375,Lists!$G$5:$I$40,3,FALSE),""))</f>
      </c>
      <c r="R375" s="20">
        <f>IF(OR(G375="",H375="",Q375=""),"",IF(E375="Short",G375-H375,H375-G375)*F375*Q375-N(K375))</f>
      </c>
      <c r="S375" s="20">
        <f>IF(OR(G375="",I375="",Q375=""),"",ABS(G375-I375)*F375*Q375)</f>
      </c>
      <c r="T375" s="21">
        <f>IF(OR(R375="",N(S375)=0),"",ROUND(R375/S375,2))</f>
      </c>
      <c r="U375" s="19">
        <f>IF(R375="","",IF(R375&gt;0,"Win",IF(R375&lt;0,"Loss","Even")))</f>
      </c>
      <c r="V375" s="20">
        <f>IF(R375="","",SUM($R$5:R375))</f>
      </c>
      <c r="W375" s="20">
        <f>IF(V375="","",MAX(0,MAX($V$5:V375)))</f>
      </c>
      <c r="X375" s="20">
        <f>IF(V375="","",V375-W375)</f>
      </c>
      <c r="Y375" s="19">
        <f>IF(A375="","",IF(COUNTIF($A$5:A375,A375)=1,MAX($Y$4:Y374)+1,""))</f>
      </c>
      <c r="Z375" s="19">
        <f>IF(A375="","",TEXT(A375,"ddd"))</f>
      </c>
    </row>
    <row r="376" spans="1:26" x14ac:dyDescent="0.25">
      <c r="A376" s="15"/>
      <c r="B376" s="16"/>
      <c r="G376" s="17"/>
      <c r="H376" s="17"/>
      <c r="I376" s="17"/>
      <c r="J376" s="17"/>
      <c r="K376" s="18"/>
      <c r="Q376" s="19">
        <f>IF(D376="","",IFERROR(VLOOKUP(D376,Lists!$G$5:$I$40,3,FALSE),""))</f>
      </c>
      <c r="R376" s="20">
        <f>IF(OR(G376="",H376="",Q376=""),"",IF(E376="Short",G376-H376,H376-G376)*F376*Q376-N(K376))</f>
      </c>
      <c r="S376" s="20">
        <f>IF(OR(G376="",I376="",Q376=""),"",ABS(G376-I376)*F376*Q376)</f>
      </c>
      <c r="T376" s="21">
        <f>IF(OR(R376="",N(S376)=0),"",ROUND(R376/S376,2))</f>
      </c>
      <c r="U376" s="19">
        <f>IF(R376="","",IF(R376&gt;0,"Win",IF(R376&lt;0,"Loss","Even")))</f>
      </c>
      <c r="V376" s="20">
        <f>IF(R376="","",SUM($R$5:R376))</f>
      </c>
      <c r="W376" s="20">
        <f>IF(V376="","",MAX(0,MAX($V$5:V376)))</f>
      </c>
      <c r="X376" s="20">
        <f>IF(V376="","",V376-W376)</f>
      </c>
      <c r="Y376" s="19">
        <f>IF(A376="","",IF(COUNTIF($A$5:A376,A376)=1,MAX($Y$4:Y375)+1,""))</f>
      </c>
      <c r="Z376" s="19">
        <f>IF(A376="","",TEXT(A376,"ddd"))</f>
      </c>
    </row>
    <row r="377" spans="1:26" x14ac:dyDescent="0.25">
      <c r="A377" s="15"/>
      <c r="B377" s="16"/>
      <c r="G377" s="17"/>
      <c r="H377" s="17"/>
      <c r="I377" s="17"/>
      <c r="J377" s="17"/>
      <c r="K377" s="18"/>
      <c r="Q377" s="19">
        <f>IF(D377="","",IFERROR(VLOOKUP(D377,Lists!$G$5:$I$40,3,FALSE),""))</f>
      </c>
      <c r="R377" s="20">
        <f>IF(OR(G377="",H377="",Q377=""),"",IF(E377="Short",G377-H377,H377-G377)*F377*Q377-N(K377))</f>
      </c>
      <c r="S377" s="20">
        <f>IF(OR(G377="",I377="",Q377=""),"",ABS(G377-I377)*F377*Q377)</f>
      </c>
      <c r="T377" s="21">
        <f>IF(OR(R377="",N(S377)=0),"",ROUND(R377/S377,2))</f>
      </c>
      <c r="U377" s="19">
        <f>IF(R377="","",IF(R377&gt;0,"Win",IF(R377&lt;0,"Loss","Even")))</f>
      </c>
      <c r="V377" s="20">
        <f>IF(R377="","",SUM($R$5:R377))</f>
      </c>
      <c r="W377" s="20">
        <f>IF(V377="","",MAX(0,MAX($V$5:V377)))</f>
      </c>
      <c r="X377" s="20">
        <f>IF(V377="","",V377-W377)</f>
      </c>
      <c r="Y377" s="19">
        <f>IF(A377="","",IF(COUNTIF($A$5:A377,A377)=1,MAX($Y$4:Y376)+1,""))</f>
      </c>
      <c r="Z377" s="19">
        <f>IF(A377="","",TEXT(A377,"ddd"))</f>
      </c>
    </row>
    <row r="378" spans="1:26" x14ac:dyDescent="0.25">
      <c r="A378" s="15"/>
      <c r="B378" s="16"/>
      <c r="G378" s="17"/>
      <c r="H378" s="17"/>
      <c r="I378" s="17"/>
      <c r="J378" s="17"/>
      <c r="K378" s="18"/>
      <c r="Q378" s="19">
        <f>IF(D378="","",IFERROR(VLOOKUP(D378,Lists!$G$5:$I$40,3,FALSE),""))</f>
      </c>
      <c r="R378" s="20">
        <f>IF(OR(G378="",H378="",Q378=""),"",IF(E378="Short",G378-H378,H378-G378)*F378*Q378-N(K378))</f>
      </c>
      <c r="S378" s="20">
        <f>IF(OR(G378="",I378="",Q378=""),"",ABS(G378-I378)*F378*Q378)</f>
      </c>
      <c r="T378" s="21">
        <f>IF(OR(R378="",N(S378)=0),"",ROUND(R378/S378,2))</f>
      </c>
      <c r="U378" s="19">
        <f>IF(R378="","",IF(R378&gt;0,"Win",IF(R378&lt;0,"Loss","Even")))</f>
      </c>
      <c r="V378" s="20">
        <f>IF(R378="","",SUM($R$5:R378))</f>
      </c>
      <c r="W378" s="20">
        <f>IF(V378="","",MAX(0,MAX($V$5:V378)))</f>
      </c>
      <c r="X378" s="20">
        <f>IF(V378="","",V378-W378)</f>
      </c>
      <c r="Y378" s="19">
        <f>IF(A378="","",IF(COUNTIF($A$5:A378,A378)=1,MAX($Y$4:Y377)+1,""))</f>
      </c>
      <c r="Z378" s="19">
        <f>IF(A378="","",TEXT(A378,"ddd"))</f>
      </c>
    </row>
    <row r="379" spans="1:26" x14ac:dyDescent="0.25">
      <c r="A379" s="15"/>
      <c r="B379" s="16"/>
      <c r="G379" s="17"/>
      <c r="H379" s="17"/>
      <c r="I379" s="17"/>
      <c r="J379" s="17"/>
      <c r="K379" s="18"/>
      <c r="Q379" s="19">
        <f>IF(D379="","",IFERROR(VLOOKUP(D379,Lists!$G$5:$I$40,3,FALSE),""))</f>
      </c>
      <c r="R379" s="20">
        <f>IF(OR(G379="",H379="",Q379=""),"",IF(E379="Short",G379-H379,H379-G379)*F379*Q379-N(K379))</f>
      </c>
      <c r="S379" s="20">
        <f>IF(OR(G379="",I379="",Q379=""),"",ABS(G379-I379)*F379*Q379)</f>
      </c>
      <c r="T379" s="21">
        <f>IF(OR(R379="",N(S379)=0),"",ROUND(R379/S379,2))</f>
      </c>
      <c r="U379" s="19">
        <f>IF(R379="","",IF(R379&gt;0,"Win",IF(R379&lt;0,"Loss","Even")))</f>
      </c>
      <c r="V379" s="20">
        <f>IF(R379="","",SUM($R$5:R379))</f>
      </c>
      <c r="W379" s="20">
        <f>IF(V379="","",MAX(0,MAX($V$5:V379)))</f>
      </c>
      <c r="X379" s="20">
        <f>IF(V379="","",V379-W379)</f>
      </c>
      <c r="Y379" s="19">
        <f>IF(A379="","",IF(COUNTIF($A$5:A379,A379)=1,MAX($Y$4:Y378)+1,""))</f>
      </c>
      <c r="Z379" s="19">
        <f>IF(A379="","",TEXT(A379,"ddd"))</f>
      </c>
    </row>
    <row r="380" spans="1:26" x14ac:dyDescent="0.25">
      <c r="A380" s="15"/>
      <c r="B380" s="16"/>
      <c r="G380" s="17"/>
      <c r="H380" s="17"/>
      <c r="I380" s="17"/>
      <c r="J380" s="17"/>
      <c r="K380" s="18"/>
      <c r="Q380" s="19">
        <f>IF(D380="","",IFERROR(VLOOKUP(D380,Lists!$G$5:$I$40,3,FALSE),""))</f>
      </c>
      <c r="R380" s="20">
        <f>IF(OR(G380="",H380="",Q380=""),"",IF(E380="Short",G380-H380,H380-G380)*F380*Q380-N(K380))</f>
      </c>
      <c r="S380" s="20">
        <f>IF(OR(G380="",I380="",Q380=""),"",ABS(G380-I380)*F380*Q380)</f>
      </c>
      <c r="T380" s="21">
        <f>IF(OR(R380="",N(S380)=0),"",ROUND(R380/S380,2))</f>
      </c>
      <c r="U380" s="19">
        <f>IF(R380="","",IF(R380&gt;0,"Win",IF(R380&lt;0,"Loss","Even")))</f>
      </c>
      <c r="V380" s="20">
        <f>IF(R380="","",SUM($R$5:R380))</f>
      </c>
      <c r="W380" s="20">
        <f>IF(V380="","",MAX(0,MAX($V$5:V380)))</f>
      </c>
      <c r="X380" s="20">
        <f>IF(V380="","",V380-W380)</f>
      </c>
      <c r="Y380" s="19">
        <f>IF(A380="","",IF(COUNTIF($A$5:A380,A380)=1,MAX($Y$4:Y379)+1,""))</f>
      </c>
      <c r="Z380" s="19">
        <f>IF(A380="","",TEXT(A380,"ddd"))</f>
      </c>
    </row>
    <row r="381" spans="1:26" x14ac:dyDescent="0.25">
      <c r="A381" s="15"/>
      <c r="B381" s="16"/>
      <c r="G381" s="17"/>
      <c r="H381" s="17"/>
      <c r="I381" s="17"/>
      <c r="J381" s="17"/>
      <c r="K381" s="18"/>
      <c r="Q381" s="19">
        <f>IF(D381="","",IFERROR(VLOOKUP(D381,Lists!$G$5:$I$40,3,FALSE),""))</f>
      </c>
      <c r="R381" s="20">
        <f>IF(OR(G381="",H381="",Q381=""),"",IF(E381="Short",G381-H381,H381-G381)*F381*Q381-N(K381))</f>
      </c>
      <c r="S381" s="20">
        <f>IF(OR(G381="",I381="",Q381=""),"",ABS(G381-I381)*F381*Q381)</f>
      </c>
      <c r="T381" s="21">
        <f>IF(OR(R381="",N(S381)=0),"",ROUND(R381/S381,2))</f>
      </c>
      <c r="U381" s="19">
        <f>IF(R381="","",IF(R381&gt;0,"Win",IF(R381&lt;0,"Loss","Even")))</f>
      </c>
      <c r="V381" s="20">
        <f>IF(R381="","",SUM($R$5:R381))</f>
      </c>
      <c r="W381" s="20">
        <f>IF(V381="","",MAX(0,MAX($V$5:V381)))</f>
      </c>
      <c r="X381" s="20">
        <f>IF(V381="","",V381-W381)</f>
      </c>
      <c r="Y381" s="19">
        <f>IF(A381="","",IF(COUNTIF($A$5:A381,A381)=1,MAX($Y$4:Y380)+1,""))</f>
      </c>
      <c r="Z381" s="19">
        <f>IF(A381="","",TEXT(A381,"ddd"))</f>
      </c>
    </row>
    <row r="382" spans="1:26" x14ac:dyDescent="0.25">
      <c r="A382" s="15"/>
      <c r="B382" s="16"/>
      <c r="G382" s="17"/>
      <c r="H382" s="17"/>
      <c r="I382" s="17"/>
      <c r="J382" s="17"/>
      <c r="K382" s="18"/>
      <c r="Q382" s="19">
        <f>IF(D382="","",IFERROR(VLOOKUP(D382,Lists!$G$5:$I$40,3,FALSE),""))</f>
      </c>
      <c r="R382" s="20">
        <f>IF(OR(G382="",H382="",Q382=""),"",IF(E382="Short",G382-H382,H382-G382)*F382*Q382-N(K382))</f>
      </c>
      <c r="S382" s="20">
        <f>IF(OR(G382="",I382="",Q382=""),"",ABS(G382-I382)*F382*Q382)</f>
      </c>
      <c r="T382" s="21">
        <f>IF(OR(R382="",N(S382)=0),"",ROUND(R382/S382,2))</f>
      </c>
      <c r="U382" s="19">
        <f>IF(R382="","",IF(R382&gt;0,"Win",IF(R382&lt;0,"Loss","Even")))</f>
      </c>
      <c r="V382" s="20">
        <f>IF(R382="","",SUM($R$5:R382))</f>
      </c>
      <c r="W382" s="20">
        <f>IF(V382="","",MAX(0,MAX($V$5:V382)))</f>
      </c>
      <c r="X382" s="20">
        <f>IF(V382="","",V382-W382)</f>
      </c>
      <c r="Y382" s="19">
        <f>IF(A382="","",IF(COUNTIF($A$5:A382,A382)=1,MAX($Y$4:Y381)+1,""))</f>
      </c>
      <c r="Z382" s="19">
        <f>IF(A382="","",TEXT(A382,"ddd"))</f>
      </c>
    </row>
    <row r="383" spans="1:26" x14ac:dyDescent="0.25">
      <c r="A383" s="15"/>
      <c r="B383" s="16"/>
      <c r="G383" s="17"/>
      <c r="H383" s="17"/>
      <c r="I383" s="17"/>
      <c r="J383" s="17"/>
      <c r="K383" s="18"/>
      <c r="Q383" s="19">
        <f>IF(D383="","",IFERROR(VLOOKUP(D383,Lists!$G$5:$I$40,3,FALSE),""))</f>
      </c>
      <c r="R383" s="20">
        <f>IF(OR(G383="",H383="",Q383=""),"",IF(E383="Short",G383-H383,H383-G383)*F383*Q383-N(K383))</f>
      </c>
      <c r="S383" s="20">
        <f>IF(OR(G383="",I383="",Q383=""),"",ABS(G383-I383)*F383*Q383)</f>
      </c>
      <c r="T383" s="21">
        <f>IF(OR(R383="",N(S383)=0),"",ROUND(R383/S383,2))</f>
      </c>
      <c r="U383" s="19">
        <f>IF(R383="","",IF(R383&gt;0,"Win",IF(R383&lt;0,"Loss","Even")))</f>
      </c>
      <c r="V383" s="20">
        <f>IF(R383="","",SUM($R$5:R383))</f>
      </c>
      <c r="W383" s="20">
        <f>IF(V383="","",MAX(0,MAX($V$5:V383)))</f>
      </c>
      <c r="X383" s="20">
        <f>IF(V383="","",V383-W383)</f>
      </c>
      <c r="Y383" s="19">
        <f>IF(A383="","",IF(COUNTIF($A$5:A383,A383)=1,MAX($Y$4:Y382)+1,""))</f>
      </c>
      <c r="Z383" s="19">
        <f>IF(A383="","",TEXT(A383,"ddd"))</f>
      </c>
    </row>
    <row r="384" spans="1:26" x14ac:dyDescent="0.25">
      <c r="A384" s="15"/>
      <c r="B384" s="16"/>
      <c r="G384" s="17"/>
      <c r="H384" s="17"/>
      <c r="I384" s="17"/>
      <c r="J384" s="17"/>
      <c r="K384" s="18"/>
      <c r="Q384" s="19">
        <f>IF(D384="","",IFERROR(VLOOKUP(D384,Lists!$G$5:$I$40,3,FALSE),""))</f>
      </c>
      <c r="R384" s="20">
        <f>IF(OR(G384="",H384="",Q384=""),"",IF(E384="Short",G384-H384,H384-G384)*F384*Q384-N(K384))</f>
      </c>
      <c r="S384" s="20">
        <f>IF(OR(G384="",I384="",Q384=""),"",ABS(G384-I384)*F384*Q384)</f>
      </c>
      <c r="T384" s="21">
        <f>IF(OR(R384="",N(S384)=0),"",ROUND(R384/S384,2))</f>
      </c>
      <c r="U384" s="19">
        <f>IF(R384="","",IF(R384&gt;0,"Win",IF(R384&lt;0,"Loss","Even")))</f>
      </c>
      <c r="V384" s="20">
        <f>IF(R384="","",SUM($R$5:R384))</f>
      </c>
      <c r="W384" s="20">
        <f>IF(V384="","",MAX(0,MAX($V$5:V384)))</f>
      </c>
      <c r="X384" s="20">
        <f>IF(V384="","",V384-W384)</f>
      </c>
      <c r="Y384" s="19">
        <f>IF(A384="","",IF(COUNTIF($A$5:A384,A384)=1,MAX($Y$4:Y383)+1,""))</f>
      </c>
      <c r="Z384" s="19">
        <f>IF(A384="","",TEXT(A384,"ddd"))</f>
      </c>
    </row>
    <row r="385" spans="1:26" x14ac:dyDescent="0.25">
      <c r="A385" s="15"/>
      <c r="B385" s="16"/>
      <c r="G385" s="17"/>
      <c r="H385" s="17"/>
      <c r="I385" s="17"/>
      <c r="J385" s="17"/>
      <c r="K385" s="18"/>
      <c r="Q385" s="19">
        <f>IF(D385="","",IFERROR(VLOOKUP(D385,Lists!$G$5:$I$40,3,FALSE),""))</f>
      </c>
      <c r="R385" s="20">
        <f>IF(OR(G385="",H385="",Q385=""),"",IF(E385="Short",G385-H385,H385-G385)*F385*Q385-N(K385))</f>
      </c>
      <c r="S385" s="20">
        <f>IF(OR(G385="",I385="",Q385=""),"",ABS(G385-I385)*F385*Q385)</f>
      </c>
      <c r="T385" s="21">
        <f>IF(OR(R385="",N(S385)=0),"",ROUND(R385/S385,2))</f>
      </c>
      <c r="U385" s="19">
        <f>IF(R385="","",IF(R385&gt;0,"Win",IF(R385&lt;0,"Loss","Even")))</f>
      </c>
      <c r="V385" s="20">
        <f>IF(R385="","",SUM($R$5:R385))</f>
      </c>
      <c r="W385" s="20">
        <f>IF(V385="","",MAX(0,MAX($V$5:V385)))</f>
      </c>
      <c r="X385" s="20">
        <f>IF(V385="","",V385-W385)</f>
      </c>
      <c r="Y385" s="19">
        <f>IF(A385="","",IF(COUNTIF($A$5:A385,A385)=1,MAX($Y$4:Y384)+1,""))</f>
      </c>
      <c r="Z385" s="19">
        <f>IF(A385="","",TEXT(A385,"ddd"))</f>
      </c>
    </row>
    <row r="386" spans="1:26" x14ac:dyDescent="0.25">
      <c r="A386" s="15"/>
      <c r="B386" s="16"/>
      <c r="G386" s="17"/>
      <c r="H386" s="17"/>
      <c r="I386" s="17"/>
      <c r="J386" s="17"/>
      <c r="K386" s="18"/>
      <c r="Q386" s="19">
        <f>IF(D386="","",IFERROR(VLOOKUP(D386,Lists!$G$5:$I$40,3,FALSE),""))</f>
      </c>
      <c r="R386" s="20">
        <f>IF(OR(G386="",H386="",Q386=""),"",IF(E386="Short",G386-H386,H386-G386)*F386*Q386-N(K386))</f>
      </c>
      <c r="S386" s="20">
        <f>IF(OR(G386="",I386="",Q386=""),"",ABS(G386-I386)*F386*Q386)</f>
      </c>
      <c r="T386" s="21">
        <f>IF(OR(R386="",N(S386)=0),"",ROUND(R386/S386,2))</f>
      </c>
      <c r="U386" s="19">
        <f>IF(R386="","",IF(R386&gt;0,"Win",IF(R386&lt;0,"Loss","Even")))</f>
      </c>
      <c r="V386" s="20">
        <f>IF(R386="","",SUM($R$5:R386))</f>
      </c>
      <c r="W386" s="20">
        <f>IF(V386="","",MAX(0,MAX($V$5:V386)))</f>
      </c>
      <c r="X386" s="20">
        <f>IF(V386="","",V386-W386)</f>
      </c>
      <c r="Y386" s="19">
        <f>IF(A386="","",IF(COUNTIF($A$5:A386,A386)=1,MAX($Y$4:Y385)+1,""))</f>
      </c>
      <c r="Z386" s="19">
        <f>IF(A386="","",TEXT(A386,"ddd"))</f>
      </c>
    </row>
    <row r="387" spans="1:26" x14ac:dyDescent="0.25">
      <c r="A387" s="15"/>
      <c r="B387" s="16"/>
      <c r="G387" s="17"/>
      <c r="H387" s="17"/>
      <c r="I387" s="17"/>
      <c r="J387" s="17"/>
      <c r="K387" s="18"/>
      <c r="Q387" s="19">
        <f>IF(D387="","",IFERROR(VLOOKUP(D387,Lists!$G$5:$I$40,3,FALSE),""))</f>
      </c>
      <c r="R387" s="20">
        <f>IF(OR(G387="",H387="",Q387=""),"",IF(E387="Short",G387-H387,H387-G387)*F387*Q387-N(K387))</f>
      </c>
      <c r="S387" s="20">
        <f>IF(OR(G387="",I387="",Q387=""),"",ABS(G387-I387)*F387*Q387)</f>
      </c>
      <c r="T387" s="21">
        <f>IF(OR(R387="",N(S387)=0),"",ROUND(R387/S387,2))</f>
      </c>
      <c r="U387" s="19">
        <f>IF(R387="","",IF(R387&gt;0,"Win",IF(R387&lt;0,"Loss","Even")))</f>
      </c>
      <c r="V387" s="20">
        <f>IF(R387="","",SUM($R$5:R387))</f>
      </c>
      <c r="W387" s="20">
        <f>IF(V387="","",MAX(0,MAX($V$5:V387)))</f>
      </c>
      <c r="X387" s="20">
        <f>IF(V387="","",V387-W387)</f>
      </c>
      <c r="Y387" s="19">
        <f>IF(A387="","",IF(COUNTIF($A$5:A387,A387)=1,MAX($Y$4:Y386)+1,""))</f>
      </c>
      <c r="Z387" s="19">
        <f>IF(A387="","",TEXT(A387,"ddd"))</f>
      </c>
    </row>
    <row r="388" spans="1:26" x14ac:dyDescent="0.25">
      <c r="A388" s="15"/>
      <c r="B388" s="16"/>
      <c r="G388" s="17"/>
      <c r="H388" s="17"/>
      <c r="I388" s="17"/>
      <c r="J388" s="17"/>
      <c r="K388" s="18"/>
      <c r="Q388" s="19">
        <f>IF(D388="","",IFERROR(VLOOKUP(D388,Lists!$G$5:$I$40,3,FALSE),""))</f>
      </c>
      <c r="R388" s="20">
        <f>IF(OR(G388="",H388="",Q388=""),"",IF(E388="Short",G388-H388,H388-G388)*F388*Q388-N(K388))</f>
      </c>
      <c r="S388" s="20">
        <f>IF(OR(G388="",I388="",Q388=""),"",ABS(G388-I388)*F388*Q388)</f>
      </c>
      <c r="T388" s="21">
        <f>IF(OR(R388="",N(S388)=0),"",ROUND(R388/S388,2))</f>
      </c>
      <c r="U388" s="19">
        <f>IF(R388="","",IF(R388&gt;0,"Win",IF(R388&lt;0,"Loss","Even")))</f>
      </c>
      <c r="V388" s="20">
        <f>IF(R388="","",SUM($R$5:R388))</f>
      </c>
      <c r="W388" s="20">
        <f>IF(V388="","",MAX(0,MAX($V$5:V388)))</f>
      </c>
      <c r="X388" s="20">
        <f>IF(V388="","",V388-W388)</f>
      </c>
      <c r="Y388" s="19">
        <f>IF(A388="","",IF(COUNTIF($A$5:A388,A388)=1,MAX($Y$4:Y387)+1,""))</f>
      </c>
      <c r="Z388" s="19">
        <f>IF(A388="","",TEXT(A388,"ddd"))</f>
      </c>
    </row>
    <row r="389" spans="1:26" x14ac:dyDescent="0.25">
      <c r="A389" s="15"/>
      <c r="B389" s="16"/>
      <c r="G389" s="17"/>
      <c r="H389" s="17"/>
      <c r="I389" s="17"/>
      <c r="J389" s="17"/>
      <c r="K389" s="18"/>
      <c r="Q389" s="19">
        <f>IF(D389="","",IFERROR(VLOOKUP(D389,Lists!$G$5:$I$40,3,FALSE),""))</f>
      </c>
      <c r="R389" s="20">
        <f>IF(OR(G389="",H389="",Q389=""),"",IF(E389="Short",G389-H389,H389-G389)*F389*Q389-N(K389))</f>
      </c>
      <c r="S389" s="20">
        <f>IF(OR(G389="",I389="",Q389=""),"",ABS(G389-I389)*F389*Q389)</f>
      </c>
      <c r="T389" s="21">
        <f>IF(OR(R389="",N(S389)=0),"",ROUND(R389/S389,2))</f>
      </c>
      <c r="U389" s="19">
        <f>IF(R389="","",IF(R389&gt;0,"Win",IF(R389&lt;0,"Loss","Even")))</f>
      </c>
      <c r="V389" s="20">
        <f>IF(R389="","",SUM($R$5:R389))</f>
      </c>
      <c r="W389" s="20">
        <f>IF(V389="","",MAX(0,MAX($V$5:V389)))</f>
      </c>
      <c r="X389" s="20">
        <f>IF(V389="","",V389-W389)</f>
      </c>
      <c r="Y389" s="19">
        <f>IF(A389="","",IF(COUNTIF($A$5:A389,A389)=1,MAX($Y$4:Y388)+1,""))</f>
      </c>
      <c r="Z389" s="19">
        <f>IF(A389="","",TEXT(A389,"ddd"))</f>
      </c>
    </row>
    <row r="390" spans="1:26" x14ac:dyDescent="0.25">
      <c r="A390" s="15"/>
      <c r="B390" s="16"/>
      <c r="G390" s="17"/>
      <c r="H390" s="17"/>
      <c r="I390" s="17"/>
      <c r="J390" s="17"/>
      <c r="K390" s="18"/>
      <c r="Q390" s="19">
        <f>IF(D390="","",IFERROR(VLOOKUP(D390,Lists!$G$5:$I$40,3,FALSE),""))</f>
      </c>
      <c r="R390" s="20">
        <f>IF(OR(G390="",H390="",Q390=""),"",IF(E390="Short",G390-H390,H390-G390)*F390*Q390-N(K390))</f>
      </c>
      <c r="S390" s="20">
        <f>IF(OR(G390="",I390="",Q390=""),"",ABS(G390-I390)*F390*Q390)</f>
      </c>
      <c r="T390" s="21">
        <f>IF(OR(R390="",N(S390)=0),"",ROUND(R390/S390,2))</f>
      </c>
      <c r="U390" s="19">
        <f>IF(R390="","",IF(R390&gt;0,"Win",IF(R390&lt;0,"Loss","Even")))</f>
      </c>
      <c r="V390" s="20">
        <f>IF(R390="","",SUM($R$5:R390))</f>
      </c>
      <c r="W390" s="20">
        <f>IF(V390="","",MAX(0,MAX($V$5:V390)))</f>
      </c>
      <c r="X390" s="20">
        <f>IF(V390="","",V390-W390)</f>
      </c>
      <c r="Y390" s="19">
        <f>IF(A390="","",IF(COUNTIF($A$5:A390,A390)=1,MAX($Y$4:Y389)+1,""))</f>
      </c>
      <c r="Z390" s="19">
        <f>IF(A390="","",TEXT(A390,"ddd"))</f>
      </c>
    </row>
    <row r="391" spans="1:26" x14ac:dyDescent="0.25">
      <c r="A391" s="15"/>
      <c r="B391" s="16"/>
      <c r="G391" s="17"/>
      <c r="H391" s="17"/>
      <c r="I391" s="17"/>
      <c r="J391" s="17"/>
      <c r="K391" s="18"/>
      <c r="Q391" s="19">
        <f>IF(D391="","",IFERROR(VLOOKUP(D391,Lists!$G$5:$I$40,3,FALSE),""))</f>
      </c>
      <c r="R391" s="20">
        <f>IF(OR(G391="",H391="",Q391=""),"",IF(E391="Short",G391-H391,H391-G391)*F391*Q391-N(K391))</f>
      </c>
      <c r="S391" s="20">
        <f>IF(OR(G391="",I391="",Q391=""),"",ABS(G391-I391)*F391*Q391)</f>
      </c>
      <c r="T391" s="21">
        <f>IF(OR(R391="",N(S391)=0),"",ROUND(R391/S391,2))</f>
      </c>
      <c r="U391" s="19">
        <f>IF(R391="","",IF(R391&gt;0,"Win",IF(R391&lt;0,"Loss","Even")))</f>
      </c>
      <c r="V391" s="20">
        <f>IF(R391="","",SUM($R$5:R391))</f>
      </c>
      <c r="W391" s="20">
        <f>IF(V391="","",MAX(0,MAX($V$5:V391)))</f>
      </c>
      <c r="X391" s="20">
        <f>IF(V391="","",V391-W391)</f>
      </c>
      <c r="Y391" s="19">
        <f>IF(A391="","",IF(COUNTIF($A$5:A391,A391)=1,MAX($Y$4:Y390)+1,""))</f>
      </c>
      <c r="Z391" s="19">
        <f>IF(A391="","",TEXT(A391,"ddd"))</f>
      </c>
    </row>
    <row r="392" spans="1:26" x14ac:dyDescent="0.25">
      <c r="A392" s="15"/>
      <c r="B392" s="16"/>
      <c r="G392" s="17"/>
      <c r="H392" s="17"/>
      <c r="I392" s="17"/>
      <c r="J392" s="17"/>
      <c r="K392" s="18"/>
      <c r="Q392" s="19">
        <f>IF(D392="","",IFERROR(VLOOKUP(D392,Lists!$G$5:$I$40,3,FALSE),""))</f>
      </c>
      <c r="R392" s="20">
        <f>IF(OR(G392="",H392="",Q392=""),"",IF(E392="Short",G392-H392,H392-G392)*F392*Q392-N(K392))</f>
      </c>
      <c r="S392" s="20">
        <f>IF(OR(G392="",I392="",Q392=""),"",ABS(G392-I392)*F392*Q392)</f>
      </c>
      <c r="T392" s="21">
        <f>IF(OR(R392="",N(S392)=0),"",ROUND(R392/S392,2))</f>
      </c>
      <c r="U392" s="19">
        <f>IF(R392="","",IF(R392&gt;0,"Win",IF(R392&lt;0,"Loss","Even")))</f>
      </c>
      <c r="V392" s="20">
        <f>IF(R392="","",SUM($R$5:R392))</f>
      </c>
      <c r="W392" s="20">
        <f>IF(V392="","",MAX(0,MAX($V$5:V392)))</f>
      </c>
      <c r="X392" s="20">
        <f>IF(V392="","",V392-W392)</f>
      </c>
      <c r="Y392" s="19">
        <f>IF(A392="","",IF(COUNTIF($A$5:A392,A392)=1,MAX($Y$4:Y391)+1,""))</f>
      </c>
      <c r="Z392" s="19">
        <f>IF(A392="","",TEXT(A392,"ddd"))</f>
      </c>
    </row>
    <row r="393" spans="1:26" x14ac:dyDescent="0.25">
      <c r="A393" s="15"/>
      <c r="B393" s="16"/>
      <c r="G393" s="17"/>
      <c r="H393" s="17"/>
      <c r="I393" s="17"/>
      <c r="J393" s="17"/>
      <c r="K393" s="18"/>
      <c r="Q393" s="19">
        <f>IF(D393="","",IFERROR(VLOOKUP(D393,Lists!$G$5:$I$40,3,FALSE),""))</f>
      </c>
      <c r="R393" s="20">
        <f>IF(OR(G393="",H393="",Q393=""),"",IF(E393="Short",G393-H393,H393-G393)*F393*Q393-N(K393))</f>
      </c>
      <c r="S393" s="20">
        <f>IF(OR(G393="",I393="",Q393=""),"",ABS(G393-I393)*F393*Q393)</f>
      </c>
      <c r="T393" s="21">
        <f>IF(OR(R393="",N(S393)=0),"",ROUND(R393/S393,2))</f>
      </c>
      <c r="U393" s="19">
        <f>IF(R393="","",IF(R393&gt;0,"Win",IF(R393&lt;0,"Loss","Even")))</f>
      </c>
      <c r="V393" s="20">
        <f>IF(R393="","",SUM($R$5:R393))</f>
      </c>
      <c r="W393" s="20">
        <f>IF(V393="","",MAX(0,MAX($V$5:V393)))</f>
      </c>
      <c r="X393" s="20">
        <f>IF(V393="","",V393-W393)</f>
      </c>
      <c r="Y393" s="19">
        <f>IF(A393="","",IF(COUNTIF($A$5:A393,A393)=1,MAX($Y$4:Y392)+1,""))</f>
      </c>
      <c r="Z393" s="19">
        <f>IF(A393="","",TEXT(A393,"ddd"))</f>
      </c>
    </row>
    <row r="394" spans="1:26" x14ac:dyDescent="0.25">
      <c r="A394" s="15"/>
      <c r="B394" s="16"/>
      <c r="G394" s="17"/>
      <c r="H394" s="17"/>
      <c r="I394" s="17"/>
      <c r="J394" s="17"/>
      <c r="K394" s="18"/>
      <c r="Q394" s="19">
        <f>IF(D394="","",IFERROR(VLOOKUP(D394,Lists!$G$5:$I$40,3,FALSE),""))</f>
      </c>
      <c r="R394" s="20">
        <f>IF(OR(G394="",H394="",Q394=""),"",IF(E394="Short",G394-H394,H394-G394)*F394*Q394-N(K394))</f>
      </c>
      <c r="S394" s="20">
        <f>IF(OR(G394="",I394="",Q394=""),"",ABS(G394-I394)*F394*Q394)</f>
      </c>
      <c r="T394" s="21">
        <f>IF(OR(R394="",N(S394)=0),"",ROUND(R394/S394,2))</f>
      </c>
      <c r="U394" s="19">
        <f>IF(R394="","",IF(R394&gt;0,"Win",IF(R394&lt;0,"Loss","Even")))</f>
      </c>
      <c r="V394" s="20">
        <f>IF(R394="","",SUM($R$5:R394))</f>
      </c>
      <c r="W394" s="20">
        <f>IF(V394="","",MAX(0,MAX($V$5:V394)))</f>
      </c>
      <c r="X394" s="20">
        <f>IF(V394="","",V394-W394)</f>
      </c>
      <c r="Y394" s="19">
        <f>IF(A394="","",IF(COUNTIF($A$5:A394,A394)=1,MAX($Y$4:Y393)+1,""))</f>
      </c>
      <c r="Z394" s="19">
        <f>IF(A394="","",TEXT(A394,"ddd"))</f>
      </c>
    </row>
    <row r="395" spans="1:26" x14ac:dyDescent="0.25">
      <c r="A395" s="15"/>
      <c r="B395" s="16"/>
      <c r="G395" s="17"/>
      <c r="H395" s="17"/>
      <c r="I395" s="17"/>
      <c r="J395" s="17"/>
      <c r="K395" s="18"/>
      <c r="Q395" s="19">
        <f>IF(D395="","",IFERROR(VLOOKUP(D395,Lists!$G$5:$I$40,3,FALSE),""))</f>
      </c>
      <c r="R395" s="20">
        <f>IF(OR(G395="",H395="",Q395=""),"",IF(E395="Short",G395-H395,H395-G395)*F395*Q395-N(K395))</f>
      </c>
      <c r="S395" s="20">
        <f>IF(OR(G395="",I395="",Q395=""),"",ABS(G395-I395)*F395*Q395)</f>
      </c>
      <c r="T395" s="21">
        <f>IF(OR(R395="",N(S395)=0),"",ROUND(R395/S395,2))</f>
      </c>
      <c r="U395" s="19">
        <f>IF(R395="","",IF(R395&gt;0,"Win",IF(R395&lt;0,"Loss","Even")))</f>
      </c>
      <c r="V395" s="20">
        <f>IF(R395="","",SUM($R$5:R395))</f>
      </c>
      <c r="W395" s="20">
        <f>IF(V395="","",MAX(0,MAX($V$5:V395)))</f>
      </c>
      <c r="X395" s="20">
        <f>IF(V395="","",V395-W395)</f>
      </c>
      <c r="Y395" s="19">
        <f>IF(A395="","",IF(COUNTIF($A$5:A395,A395)=1,MAX($Y$4:Y394)+1,""))</f>
      </c>
      <c r="Z395" s="19">
        <f>IF(A395="","",TEXT(A395,"ddd"))</f>
      </c>
    </row>
    <row r="396" spans="1:26" x14ac:dyDescent="0.25">
      <c r="A396" s="15"/>
      <c r="B396" s="16"/>
      <c r="G396" s="17"/>
      <c r="H396" s="17"/>
      <c r="I396" s="17"/>
      <c r="J396" s="17"/>
      <c r="K396" s="18"/>
      <c r="Q396" s="19">
        <f>IF(D396="","",IFERROR(VLOOKUP(D396,Lists!$G$5:$I$40,3,FALSE),""))</f>
      </c>
      <c r="R396" s="20">
        <f>IF(OR(G396="",H396="",Q396=""),"",IF(E396="Short",G396-H396,H396-G396)*F396*Q396-N(K396))</f>
      </c>
      <c r="S396" s="20">
        <f>IF(OR(G396="",I396="",Q396=""),"",ABS(G396-I396)*F396*Q396)</f>
      </c>
      <c r="T396" s="21">
        <f>IF(OR(R396="",N(S396)=0),"",ROUND(R396/S396,2))</f>
      </c>
      <c r="U396" s="19">
        <f>IF(R396="","",IF(R396&gt;0,"Win",IF(R396&lt;0,"Loss","Even")))</f>
      </c>
      <c r="V396" s="20">
        <f>IF(R396="","",SUM($R$5:R396))</f>
      </c>
      <c r="W396" s="20">
        <f>IF(V396="","",MAX(0,MAX($V$5:V396)))</f>
      </c>
      <c r="X396" s="20">
        <f>IF(V396="","",V396-W396)</f>
      </c>
      <c r="Y396" s="19">
        <f>IF(A396="","",IF(COUNTIF($A$5:A396,A396)=1,MAX($Y$4:Y395)+1,""))</f>
      </c>
      <c r="Z396" s="19">
        <f>IF(A396="","",TEXT(A396,"ddd"))</f>
      </c>
    </row>
    <row r="397" spans="1:26" x14ac:dyDescent="0.25">
      <c r="A397" s="15"/>
      <c r="B397" s="16"/>
      <c r="G397" s="17"/>
      <c r="H397" s="17"/>
      <c r="I397" s="17"/>
      <c r="J397" s="17"/>
      <c r="K397" s="18"/>
      <c r="Q397" s="19">
        <f>IF(D397="","",IFERROR(VLOOKUP(D397,Lists!$G$5:$I$40,3,FALSE),""))</f>
      </c>
      <c r="R397" s="20">
        <f>IF(OR(G397="",H397="",Q397=""),"",IF(E397="Short",G397-H397,H397-G397)*F397*Q397-N(K397))</f>
      </c>
      <c r="S397" s="20">
        <f>IF(OR(G397="",I397="",Q397=""),"",ABS(G397-I397)*F397*Q397)</f>
      </c>
      <c r="T397" s="21">
        <f>IF(OR(R397="",N(S397)=0),"",ROUND(R397/S397,2))</f>
      </c>
      <c r="U397" s="19">
        <f>IF(R397="","",IF(R397&gt;0,"Win",IF(R397&lt;0,"Loss","Even")))</f>
      </c>
      <c r="V397" s="20">
        <f>IF(R397="","",SUM($R$5:R397))</f>
      </c>
      <c r="W397" s="20">
        <f>IF(V397="","",MAX(0,MAX($V$5:V397)))</f>
      </c>
      <c r="X397" s="20">
        <f>IF(V397="","",V397-W397)</f>
      </c>
      <c r="Y397" s="19">
        <f>IF(A397="","",IF(COUNTIF($A$5:A397,A397)=1,MAX($Y$4:Y396)+1,""))</f>
      </c>
      <c r="Z397" s="19">
        <f>IF(A397="","",TEXT(A397,"ddd"))</f>
      </c>
    </row>
    <row r="398" spans="1:26" x14ac:dyDescent="0.25">
      <c r="A398" s="15"/>
      <c r="B398" s="16"/>
      <c r="G398" s="17"/>
      <c r="H398" s="17"/>
      <c r="I398" s="17"/>
      <c r="J398" s="17"/>
      <c r="K398" s="18"/>
      <c r="Q398" s="19">
        <f>IF(D398="","",IFERROR(VLOOKUP(D398,Lists!$G$5:$I$40,3,FALSE),""))</f>
      </c>
      <c r="R398" s="20">
        <f>IF(OR(G398="",H398="",Q398=""),"",IF(E398="Short",G398-H398,H398-G398)*F398*Q398-N(K398))</f>
      </c>
      <c r="S398" s="20">
        <f>IF(OR(G398="",I398="",Q398=""),"",ABS(G398-I398)*F398*Q398)</f>
      </c>
      <c r="T398" s="21">
        <f>IF(OR(R398="",N(S398)=0),"",ROUND(R398/S398,2))</f>
      </c>
      <c r="U398" s="19">
        <f>IF(R398="","",IF(R398&gt;0,"Win",IF(R398&lt;0,"Loss","Even")))</f>
      </c>
      <c r="V398" s="20">
        <f>IF(R398="","",SUM($R$5:R398))</f>
      </c>
      <c r="W398" s="20">
        <f>IF(V398="","",MAX(0,MAX($V$5:V398)))</f>
      </c>
      <c r="X398" s="20">
        <f>IF(V398="","",V398-W398)</f>
      </c>
      <c r="Y398" s="19">
        <f>IF(A398="","",IF(COUNTIF($A$5:A398,A398)=1,MAX($Y$4:Y397)+1,""))</f>
      </c>
      <c r="Z398" s="19">
        <f>IF(A398="","",TEXT(A398,"ddd"))</f>
      </c>
    </row>
    <row r="399" spans="1:26" x14ac:dyDescent="0.25">
      <c r="A399" s="15"/>
      <c r="B399" s="16"/>
      <c r="G399" s="17"/>
      <c r="H399" s="17"/>
      <c r="I399" s="17"/>
      <c r="J399" s="17"/>
      <c r="K399" s="18"/>
      <c r="Q399" s="19">
        <f>IF(D399="","",IFERROR(VLOOKUP(D399,Lists!$G$5:$I$40,3,FALSE),""))</f>
      </c>
      <c r="R399" s="20">
        <f>IF(OR(G399="",H399="",Q399=""),"",IF(E399="Short",G399-H399,H399-G399)*F399*Q399-N(K399))</f>
      </c>
      <c r="S399" s="20">
        <f>IF(OR(G399="",I399="",Q399=""),"",ABS(G399-I399)*F399*Q399)</f>
      </c>
      <c r="T399" s="21">
        <f>IF(OR(R399="",N(S399)=0),"",ROUND(R399/S399,2))</f>
      </c>
      <c r="U399" s="19">
        <f>IF(R399="","",IF(R399&gt;0,"Win",IF(R399&lt;0,"Loss","Even")))</f>
      </c>
      <c r="V399" s="20">
        <f>IF(R399="","",SUM($R$5:R399))</f>
      </c>
      <c r="W399" s="20">
        <f>IF(V399="","",MAX(0,MAX($V$5:V399)))</f>
      </c>
      <c r="X399" s="20">
        <f>IF(V399="","",V399-W399)</f>
      </c>
      <c r="Y399" s="19">
        <f>IF(A399="","",IF(COUNTIF($A$5:A399,A399)=1,MAX($Y$4:Y398)+1,""))</f>
      </c>
      <c r="Z399" s="19">
        <f>IF(A399="","",TEXT(A399,"ddd"))</f>
      </c>
    </row>
    <row r="400" spans="1:26" x14ac:dyDescent="0.25">
      <c r="A400" s="15"/>
      <c r="B400" s="16"/>
      <c r="G400" s="17"/>
      <c r="H400" s="17"/>
      <c r="I400" s="17"/>
      <c r="J400" s="17"/>
      <c r="K400" s="18"/>
      <c r="Q400" s="19">
        <f>IF(D400="","",IFERROR(VLOOKUP(D400,Lists!$G$5:$I$40,3,FALSE),""))</f>
      </c>
      <c r="R400" s="20">
        <f>IF(OR(G400="",H400="",Q400=""),"",IF(E400="Short",G400-H400,H400-G400)*F400*Q400-N(K400))</f>
      </c>
      <c r="S400" s="20">
        <f>IF(OR(G400="",I400="",Q400=""),"",ABS(G400-I400)*F400*Q400)</f>
      </c>
      <c r="T400" s="21">
        <f>IF(OR(R400="",N(S400)=0),"",ROUND(R400/S400,2))</f>
      </c>
      <c r="U400" s="19">
        <f>IF(R400="","",IF(R400&gt;0,"Win",IF(R400&lt;0,"Loss","Even")))</f>
      </c>
      <c r="V400" s="20">
        <f>IF(R400="","",SUM($R$5:R400))</f>
      </c>
      <c r="W400" s="20">
        <f>IF(V400="","",MAX(0,MAX($V$5:V400)))</f>
      </c>
      <c r="X400" s="20">
        <f>IF(V400="","",V400-W400)</f>
      </c>
      <c r="Y400" s="19">
        <f>IF(A400="","",IF(COUNTIF($A$5:A400,A400)=1,MAX($Y$4:Y399)+1,""))</f>
      </c>
      <c r="Z400" s="19">
        <f>IF(A400="","",TEXT(A400,"ddd"))</f>
      </c>
    </row>
    <row r="401" spans="1:26" x14ac:dyDescent="0.25">
      <c r="A401" s="15"/>
      <c r="B401" s="16"/>
      <c r="G401" s="17"/>
      <c r="H401" s="17"/>
      <c r="I401" s="17"/>
      <c r="J401" s="17"/>
      <c r="K401" s="18"/>
      <c r="Q401" s="19">
        <f>IF(D401="","",IFERROR(VLOOKUP(D401,Lists!$G$5:$I$40,3,FALSE),""))</f>
      </c>
      <c r="R401" s="20">
        <f>IF(OR(G401="",H401="",Q401=""),"",IF(E401="Short",G401-H401,H401-G401)*F401*Q401-N(K401))</f>
      </c>
      <c r="S401" s="20">
        <f>IF(OR(G401="",I401="",Q401=""),"",ABS(G401-I401)*F401*Q401)</f>
      </c>
      <c r="T401" s="21">
        <f>IF(OR(R401="",N(S401)=0),"",ROUND(R401/S401,2))</f>
      </c>
      <c r="U401" s="19">
        <f>IF(R401="","",IF(R401&gt;0,"Win",IF(R401&lt;0,"Loss","Even")))</f>
      </c>
      <c r="V401" s="20">
        <f>IF(R401="","",SUM($R$5:R401))</f>
      </c>
      <c r="W401" s="20">
        <f>IF(V401="","",MAX(0,MAX($V$5:V401)))</f>
      </c>
      <c r="X401" s="20">
        <f>IF(V401="","",V401-W401)</f>
      </c>
      <c r="Y401" s="19">
        <f>IF(A401="","",IF(COUNTIF($A$5:A401,A401)=1,MAX($Y$4:Y400)+1,""))</f>
      </c>
      <c r="Z401" s="19">
        <f>IF(A401="","",TEXT(A401,"ddd"))</f>
      </c>
    </row>
    <row r="402" spans="1:26" x14ac:dyDescent="0.25">
      <c r="A402" s="15"/>
      <c r="B402" s="16"/>
      <c r="G402" s="17"/>
      <c r="H402" s="17"/>
      <c r="I402" s="17"/>
      <c r="J402" s="17"/>
      <c r="K402" s="18"/>
      <c r="Q402" s="19">
        <f>IF(D402="","",IFERROR(VLOOKUP(D402,Lists!$G$5:$I$40,3,FALSE),""))</f>
      </c>
      <c r="R402" s="20">
        <f>IF(OR(G402="",H402="",Q402=""),"",IF(E402="Short",G402-H402,H402-G402)*F402*Q402-N(K402))</f>
      </c>
      <c r="S402" s="20">
        <f>IF(OR(G402="",I402="",Q402=""),"",ABS(G402-I402)*F402*Q402)</f>
      </c>
      <c r="T402" s="21">
        <f>IF(OR(R402="",N(S402)=0),"",ROUND(R402/S402,2))</f>
      </c>
      <c r="U402" s="19">
        <f>IF(R402="","",IF(R402&gt;0,"Win",IF(R402&lt;0,"Loss","Even")))</f>
      </c>
      <c r="V402" s="20">
        <f>IF(R402="","",SUM($R$5:R402))</f>
      </c>
      <c r="W402" s="20">
        <f>IF(V402="","",MAX(0,MAX($V$5:V402)))</f>
      </c>
      <c r="X402" s="20">
        <f>IF(V402="","",V402-W402)</f>
      </c>
      <c r="Y402" s="19">
        <f>IF(A402="","",IF(COUNTIF($A$5:A402,A402)=1,MAX($Y$4:Y401)+1,""))</f>
      </c>
      <c r="Z402" s="19">
        <f>IF(A402="","",TEXT(A402,"ddd"))</f>
      </c>
    </row>
    <row r="403" spans="1:26" x14ac:dyDescent="0.25">
      <c r="A403" s="15"/>
      <c r="B403" s="16"/>
      <c r="G403" s="17"/>
      <c r="H403" s="17"/>
      <c r="I403" s="17"/>
      <c r="J403" s="17"/>
      <c r="K403" s="18"/>
      <c r="Q403" s="19">
        <f>IF(D403="","",IFERROR(VLOOKUP(D403,Lists!$G$5:$I$40,3,FALSE),""))</f>
      </c>
      <c r="R403" s="20">
        <f>IF(OR(G403="",H403="",Q403=""),"",IF(E403="Short",G403-H403,H403-G403)*F403*Q403-N(K403))</f>
      </c>
      <c r="S403" s="20">
        <f>IF(OR(G403="",I403="",Q403=""),"",ABS(G403-I403)*F403*Q403)</f>
      </c>
      <c r="T403" s="21">
        <f>IF(OR(R403="",N(S403)=0),"",ROUND(R403/S403,2))</f>
      </c>
      <c r="U403" s="19">
        <f>IF(R403="","",IF(R403&gt;0,"Win",IF(R403&lt;0,"Loss","Even")))</f>
      </c>
      <c r="V403" s="20">
        <f>IF(R403="","",SUM($R$5:R403))</f>
      </c>
      <c r="W403" s="20">
        <f>IF(V403="","",MAX(0,MAX($V$5:V403)))</f>
      </c>
      <c r="X403" s="20">
        <f>IF(V403="","",V403-W403)</f>
      </c>
      <c r="Y403" s="19">
        <f>IF(A403="","",IF(COUNTIF($A$5:A403,A403)=1,MAX($Y$4:Y402)+1,""))</f>
      </c>
      <c r="Z403" s="19">
        <f>IF(A403="","",TEXT(A403,"ddd"))</f>
      </c>
    </row>
    <row r="404" spans="1:26" x14ac:dyDescent="0.25">
      <c r="A404" s="15"/>
      <c r="B404" s="16"/>
      <c r="G404" s="17"/>
      <c r="H404" s="17"/>
      <c r="I404" s="17"/>
      <c r="J404" s="17"/>
      <c r="K404" s="18"/>
      <c r="Q404" s="19">
        <f>IF(D404="","",IFERROR(VLOOKUP(D404,Lists!$G$5:$I$40,3,FALSE),""))</f>
      </c>
      <c r="R404" s="20">
        <f>IF(OR(G404="",H404="",Q404=""),"",IF(E404="Short",G404-H404,H404-G404)*F404*Q404-N(K404))</f>
      </c>
      <c r="S404" s="20">
        <f>IF(OR(G404="",I404="",Q404=""),"",ABS(G404-I404)*F404*Q404)</f>
      </c>
      <c r="T404" s="21">
        <f>IF(OR(R404="",N(S404)=0),"",ROUND(R404/S404,2))</f>
      </c>
      <c r="U404" s="19">
        <f>IF(R404="","",IF(R404&gt;0,"Win",IF(R404&lt;0,"Loss","Even")))</f>
      </c>
      <c r="V404" s="20">
        <f>IF(R404="","",SUM($R$5:R404))</f>
      </c>
      <c r="W404" s="20">
        <f>IF(V404="","",MAX(0,MAX($V$5:V404)))</f>
      </c>
      <c r="X404" s="20">
        <f>IF(V404="","",V404-W404)</f>
      </c>
      <c r="Y404" s="19">
        <f>IF(A404="","",IF(COUNTIF($A$5:A404,A404)=1,MAX($Y$4:Y403)+1,""))</f>
      </c>
      <c r="Z404" s="19">
        <f>IF(A404="","",TEXT(A404,"ddd"))</f>
      </c>
    </row>
    <row r="405" spans="1:26" x14ac:dyDescent="0.25">
      <c r="A405" s="15"/>
      <c r="B405" s="16"/>
      <c r="G405" s="17"/>
      <c r="H405" s="17"/>
      <c r="I405" s="17"/>
      <c r="J405" s="17"/>
      <c r="K405" s="18"/>
      <c r="Q405" s="19">
        <f>IF(D405="","",IFERROR(VLOOKUP(D405,Lists!$G$5:$I$40,3,FALSE),""))</f>
      </c>
      <c r="R405" s="20">
        <f>IF(OR(G405="",H405="",Q405=""),"",IF(E405="Short",G405-H405,H405-G405)*F405*Q405-N(K405))</f>
      </c>
      <c r="S405" s="20">
        <f>IF(OR(G405="",I405="",Q405=""),"",ABS(G405-I405)*F405*Q405)</f>
      </c>
      <c r="T405" s="21">
        <f>IF(OR(R405="",N(S405)=0),"",ROUND(R405/S405,2))</f>
      </c>
      <c r="U405" s="19">
        <f>IF(R405="","",IF(R405&gt;0,"Win",IF(R405&lt;0,"Loss","Even")))</f>
      </c>
      <c r="V405" s="20">
        <f>IF(R405="","",SUM($R$5:R405))</f>
      </c>
      <c r="W405" s="20">
        <f>IF(V405="","",MAX(0,MAX($V$5:V405)))</f>
      </c>
      <c r="X405" s="20">
        <f>IF(V405="","",V405-W405)</f>
      </c>
      <c r="Y405" s="19">
        <f>IF(A405="","",IF(COUNTIF($A$5:A405,A405)=1,MAX($Y$4:Y404)+1,""))</f>
      </c>
      <c r="Z405" s="19">
        <f>IF(A405="","",TEXT(A405,"ddd"))</f>
      </c>
    </row>
    <row r="406" spans="1:26" x14ac:dyDescent="0.25">
      <c r="A406" s="15"/>
      <c r="B406" s="16"/>
      <c r="G406" s="17"/>
      <c r="H406" s="17"/>
      <c r="I406" s="17"/>
      <c r="J406" s="17"/>
      <c r="K406" s="18"/>
      <c r="Q406" s="19">
        <f>IF(D406="","",IFERROR(VLOOKUP(D406,Lists!$G$5:$I$40,3,FALSE),""))</f>
      </c>
      <c r="R406" s="20">
        <f>IF(OR(G406="",H406="",Q406=""),"",IF(E406="Short",G406-H406,H406-G406)*F406*Q406-N(K406))</f>
      </c>
      <c r="S406" s="20">
        <f>IF(OR(G406="",I406="",Q406=""),"",ABS(G406-I406)*F406*Q406)</f>
      </c>
      <c r="T406" s="21">
        <f>IF(OR(R406="",N(S406)=0),"",ROUND(R406/S406,2))</f>
      </c>
      <c r="U406" s="19">
        <f>IF(R406="","",IF(R406&gt;0,"Win",IF(R406&lt;0,"Loss","Even")))</f>
      </c>
      <c r="V406" s="20">
        <f>IF(R406="","",SUM($R$5:R406))</f>
      </c>
      <c r="W406" s="20">
        <f>IF(V406="","",MAX(0,MAX($V$5:V406)))</f>
      </c>
      <c r="X406" s="20">
        <f>IF(V406="","",V406-W406)</f>
      </c>
      <c r="Y406" s="19">
        <f>IF(A406="","",IF(COUNTIF($A$5:A406,A406)=1,MAX($Y$4:Y405)+1,""))</f>
      </c>
      <c r="Z406" s="19">
        <f>IF(A406="","",TEXT(A406,"ddd"))</f>
      </c>
    </row>
    <row r="407" spans="1:26" x14ac:dyDescent="0.25">
      <c r="A407" s="15"/>
      <c r="B407" s="16"/>
      <c r="G407" s="17"/>
      <c r="H407" s="17"/>
      <c r="I407" s="17"/>
      <c r="J407" s="17"/>
      <c r="K407" s="18"/>
      <c r="Q407" s="19">
        <f>IF(D407="","",IFERROR(VLOOKUP(D407,Lists!$G$5:$I$40,3,FALSE),""))</f>
      </c>
      <c r="R407" s="20">
        <f>IF(OR(G407="",H407="",Q407=""),"",IF(E407="Short",G407-H407,H407-G407)*F407*Q407-N(K407))</f>
      </c>
      <c r="S407" s="20">
        <f>IF(OR(G407="",I407="",Q407=""),"",ABS(G407-I407)*F407*Q407)</f>
      </c>
      <c r="T407" s="21">
        <f>IF(OR(R407="",N(S407)=0),"",ROUND(R407/S407,2))</f>
      </c>
      <c r="U407" s="19">
        <f>IF(R407="","",IF(R407&gt;0,"Win",IF(R407&lt;0,"Loss","Even")))</f>
      </c>
      <c r="V407" s="20">
        <f>IF(R407="","",SUM($R$5:R407))</f>
      </c>
      <c r="W407" s="20">
        <f>IF(V407="","",MAX(0,MAX($V$5:V407)))</f>
      </c>
      <c r="X407" s="20">
        <f>IF(V407="","",V407-W407)</f>
      </c>
      <c r="Y407" s="19">
        <f>IF(A407="","",IF(COUNTIF($A$5:A407,A407)=1,MAX($Y$4:Y406)+1,""))</f>
      </c>
      <c r="Z407" s="19">
        <f>IF(A407="","",TEXT(A407,"ddd"))</f>
      </c>
    </row>
    <row r="408" spans="1:26" x14ac:dyDescent="0.25">
      <c r="A408" s="15"/>
      <c r="B408" s="16"/>
      <c r="G408" s="17"/>
      <c r="H408" s="17"/>
      <c r="I408" s="17"/>
      <c r="J408" s="17"/>
      <c r="K408" s="18"/>
      <c r="Q408" s="19">
        <f>IF(D408="","",IFERROR(VLOOKUP(D408,Lists!$G$5:$I$40,3,FALSE),""))</f>
      </c>
      <c r="R408" s="20">
        <f>IF(OR(G408="",H408="",Q408=""),"",IF(E408="Short",G408-H408,H408-G408)*F408*Q408-N(K408))</f>
      </c>
      <c r="S408" s="20">
        <f>IF(OR(G408="",I408="",Q408=""),"",ABS(G408-I408)*F408*Q408)</f>
      </c>
      <c r="T408" s="21">
        <f>IF(OR(R408="",N(S408)=0),"",ROUND(R408/S408,2))</f>
      </c>
      <c r="U408" s="19">
        <f>IF(R408="","",IF(R408&gt;0,"Win",IF(R408&lt;0,"Loss","Even")))</f>
      </c>
      <c r="V408" s="20">
        <f>IF(R408="","",SUM($R$5:R408))</f>
      </c>
      <c r="W408" s="20">
        <f>IF(V408="","",MAX(0,MAX($V$5:V408)))</f>
      </c>
      <c r="X408" s="20">
        <f>IF(V408="","",V408-W408)</f>
      </c>
      <c r="Y408" s="19">
        <f>IF(A408="","",IF(COUNTIF($A$5:A408,A408)=1,MAX($Y$4:Y407)+1,""))</f>
      </c>
      <c r="Z408" s="19">
        <f>IF(A408="","",TEXT(A408,"ddd"))</f>
      </c>
    </row>
    <row r="409" spans="1:26" x14ac:dyDescent="0.25">
      <c r="A409" s="15"/>
      <c r="B409" s="16"/>
      <c r="G409" s="17"/>
      <c r="H409" s="17"/>
      <c r="I409" s="17"/>
      <c r="J409" s="17"/>
      <c r="K409" s="18"/>
      <c r="Q409" s="19">
        <f>IF(D409="","",IFERROR(VLOOKUP(D409,Lists!$G$5:$I$40,3,FALSE),""))</f>
      </c>
      <c r="R409" s="20">
        <f>IF(OR(G409="",H409="",Q409=""),"",IF(E409="Short",G409-H409,H409-G409)*F409*Q409-N(K409))</f>
      </c>
      <c r="S409" s="20">
        <f>IF(OR(G409="",I409="",Q409=""),"",ABS(G409-I409)*F409*Q409)</f>
      </c>
      <c r="T409" s="21">
        <f>IF(OR(R409="",N(S409)=0),"",ROUND(R409/S409,2))</f>
      </c>
      <c r="U409" s="19">
        <f>IF(R409="","",IF(R409&gt;0,"Win",IF(R409&lt;0,"Loss","Even")))</f>
      </c>
      <c r="V409" s="20">
        <f>IF(R409="","",SUM($R$5:R409))</f>
      </c>
      <c r="W409" s="20">
        <f>IF(V409="","",MAX(0,MAX($V$5:V409)))</f>
      </c>
      <c r="X409" s="20">
        <f>IF(V409="","",V409-W409)</f>
      </c>
      <c r="Y409" s="19">
        <f>IF(A409="","",IF(COUNTIF($A$5:A409,A409)=1,MAX($Y$4:Y408)+1,""))</f>
      </c>
      <c r="Z409" s="19">
        <f>IF(A409="","",TEXT(A409,"ddd"))</f>
      </c>
    </row>
    <row r="410" spans="1:26" x14ac:dyDescent="0.25">
      <c r="A410" s="15"/>
      <c r="B410" s="16"/>
      <c r="G410" s="17"/>
      <c r="H410" s="17"/>
      <c r="I410" s="17"/>
      <c r="J410" s="17"/>
      <c r="K410" s="18"/>
      <c r="Q410" s="19">
        <f>IF(D410="","",IFERROR(VLOOKUP(D410,Lists!$G$5:$I$40,3,FALSE),""))</f>
      </c>
      <c r="R410" s="20">
        <f>IF(OR(G410="",H410="",Q410=""),"",IF(E410="Short",G410-H410,H410-G410)*F410*Q410-N(K410))</f>
      </c>
      <c r="S410" s="20">
        <f>IF(OR(G410="",I410="",Q410=""),"",ABS(G410-I410)*F410*Q410)</f>
      </c>
      <c r="T410" s="21">
        <f>IF(OR(R410="",N(S410)=0),"",ROUND(R410/S410,2))</f>
      </c>
      <c r="U410" s="19">
        <f>IF(R410="","",IF(R410&gt;0,"Win",IF(R410&lt;0,"Loss","Even")))</f>
      </c>
      <c r="V410" s="20">
        <f>IF(R410="","",SUM($R$5:R410))</f>
      </c>
      <c r="W410" s="20">
        <f>IF(V410="","",MAX(0,MAX($V$5:V410)))</f>
      </c>
      <c r="X410" s="20">
        <f>IF(V410="","",V410-W410)</f>
      </c>
      <c r="Y410" s="19">
        <f>IF(A410="","",IF(COUNTIF($A$5:A410,A410)=1,MAX($Y$4:Y409)+1,""))</f>
      </c>
      <c r="Z410" s="19">
        <f>IF(A410="","",TEXT(A410,"ddd"))</f>
      </c>
    </row>
    <row r="411" spans="1:26" x14ac:dyDescent="0.25">
      <c r="A411" s="15"/>
      <c r="B411" s="16"/>
      <c r="G411" s="17"/>
      <c r="H411" s="17"/>
      <c r="I411" s="17"/>
      <c r="J411" s="17"/>
      <c r="K411" s="18"/>
      <c r="Q411" s="19">
        <f>IF(D411="","",IFERROR(VLOOKUP(D411,Lists!$G$5:$I$40,3,FALSE),""))</f>
      </c>
      <c r="R411" s="20">
        <f>IF(OR(G411="",H411="",Q411=""),"",IF(E411="Short",G411-H411,H411-G411)*F411*Q411-N(K411))</f>
      </c>
      <c r="S411" s="20">
        <f>IF(OR(G411="",I411="",Q411=""),"",ABS(G411-I411)*F411*Q411)</f>
      </c>
      <c r="T411" s="21">
        <f>IF(OR(R411="",N(S411)=0),"",ROUND(R411/S411,2))</f>
      </c>
      <c r="U411" s="19">
        <f>IF(R411="","",IF(R411&gt;0,"Win",IF(R411&lt;0,"Loss","Even")))</f>
      </c>
      <c r="V411" s="20">
        <f>IF(R411="","",SUM($R$5:R411))</f>
      </c>
      <c r="W411" s="20">
        <f>IF(V411="","",MAX(0,MAX($V$5:V411)))</f>
      </c>
      <c r="X411" s="20">
        <f>IF(V411="","",V411-W411)</f>
      </c>
      <c r="Y411" s="19">
        <f>IF(A411="","",IF(COUNTIF($A$5:A411,A411)=1,MAX($Y$4:Y410)+1,""))</f>
      </c>
      <c r="Z411" s="19">
        <f>IF(A411="","",TEXT(A411,"ddd"))</f>
      </c>
    </row>
    <row r="412" spans="1:26" x14ac:dyDescent="0.25">
      <c r="A412" s="15"/>
      <c r="B412" s="16"/>
      <c r="G412" s="17"/>
      <c r="H412" s="17"/>
      <c r="I412" s="17"/>
      <c r="J412" s="17"/>
      <c r="K412" s="18"/>
      <c r="Q412" s="19">
        <f>IF(D412="","",IFERROR(VLOOKUP(D412,Lists!$G$5:$I$40,3,FALSE),""))</f>
      </c>
      <c r="R412" s="20">
        <f>IF(OR(G412="",H412="",Q412=""),"",IF(E412="Short",G412-H412,H412-G412)*F412*Q412-N(K412))</f>
      </c>
      <c r="S412" s="20">
        <f>IF(OR(G412="",I412="",Q412=""),"",ABS(G412-I412)*F412*Q412)</f>
      </c>
      <c r="T412" s="21">
        <f>IF(OR(R412="",N(S412)=0),"",ROUND(R412/S412,2))</f>
      </c>
      <c r="U412" s="19">
        <f>IF(R412="","",IF(R412&gt;0,"Win",IF(R412&lt;0,"Loss","Even")))</f>
      </c>
      <c r="V412" s="20">
        <f>IF(R412="","",SUM($R$5:R412))</f>
      </c>
      <c r="W412" s="20">
        <f>IF(V412="","",MAX(0,MAX($V$5:V412)))</f>
      </c>
      <c r="X412" s="20">
        <f>IF(V412="","",V412-W412)</f>
      </c>
      <c r="Y412" s="19">
        <f>IF(A412="","",IF(COUNTIF($A$5:A412,A412)=1,MAX($Y$4:Y411)+1,""))</f>
      </c>
      <c r="Z412" s="19">
        <f>IF(A412="","",TEXT(A412,"ddd"))</f>
      </c>
    </row>
    <row r="413" spans="1:26" x14ac:dyDescent="0.25">
      <c r="A413" s="15"/>
      <c r="B413" s="16"/>
      <c r="G413" s="17"/>
      <c r="H413" s="17"/>
      <c r="I413" s="17"/>
      <c r="J413" s="17"/>
      <c r="K413" s="18"/>
      <c r="Q413" s="19">
        <f>IF(D413="","",IFERROR(VLOOKUP(D413,Lists!$G$5:$I$40,3,FALSE),""))</f>
      </c>
      <c r="R413" s="20">
        <f>IF(OR(G413="",H413="",Q413=""),"",IF(E413="Short",G413-H413,H413-G413)*F413*Q413-N(K413))</f>
      </c>
      <c r="S413" s="20">
        <f>IF(OR(G413="",I413="",Q413=""),"",ABS(G413-I413)*F413*Q413)</f>
      </c>
      <c r="T413" s="21">
        <f>IF(OR(R413="",N(S413)=0),"",ROUND(R413/S413,2))</f>
      </c>
      <c r="U413" s="19">
        <f>IF(R413="","",IF(R413&gt;0,"Win",IF(R413&lt;0,"Loss","Even")))</f>
      </c>
      <c r="V413" s="20">
        <f>IF(R413="","",SUM($R$5:R413))</f>
      </c>
      <c r="W413" s="20">
        <f>IF(V413="","",MAX(0,MAX($V$5:V413)))</f>
      </c>
      <c r="X413" s="20">
        <f>IF(V413="","",V413-W413)</f>
      </c>
      <c r="Y413" s="19">
        <f>IF(A413="","",IF(COUNTIF($A$5:A413,A413)=1,MAX($Y$4:Y412)+1,""))</f>
      </c>
      <c r="Z413" s="19">
        <f>IF(A413="","",TEXT(A413,"ddd"))</f>
      </c>
    </row>
    <row r="414" spans="1:26" x14ac:dyDescent="0.25">
      <c r="A414" s="15"/>
      <c r="B414" s="16"/>
      <c r="G414" s="17"/>
      <c r="H414" s="17"/>
      <c r="I414" s="17"/>
      <c r="J414" s="17"/>
      <c r="K414" s="18"/>
      <c r="Q414" s="19">
        <f>IF(D414="","",IFERROR(VLOOKUP(D414,Lists!$G$5:$I$40,3,FALSE),""))</f>
      </c>
      <c r="R414" s="20">
        <f>IF(OR(G414="",H414="",Q414=""),"",IF(E414="Short",G414-H414,H414-G414)*F414*Q414-N(K414))</f>
      </c>
      <c r="S414" s="20">
        <f>IF(OR(G414="",I414="",Q414=""),"",ABS(G414-I414)*F414*Q414)</f>
      </c>
      <c r="T414" s="21">
        <f>IF(OR(R414="",N(S414)=0),"",ROUND(R414/S414,2))</f>
      </c>
      <c r="U414" s="19">
        <f>IF(R414="","",IF(R414&gt;0,"Win",IF(R414&lt;0,"Loss","Even")))</f>
      </c>
      <c r="V414" s="20">
        <f>IF(R414="","",SUM($R$5:R414))</f>
      </c>
      <c r="W414" s="20">
        <f>IF(V414="","",MAX(0,MAX($V$5:V414)))</f>
      </c>
      <c r="X414" s="20">
        <f>IF(V414="","",V414-W414)</f>
      </c>
      <c r="Y414" s="19">
        <f>IF(A414="","",IF(COUNTIF($A$5:A414,A414)=1,MAX($Y$4:Y413)+1,""))</f>
      </c>
      <c r="Z414" s="19">
        <f>IF(A414="","",TEXT(A414,"ddd"))</f>
      </c>
    </row>
    <row r="415" spans="1:26" x14ac:dyDescent="0.25">
      <c r="A415" s="15"/>
      <c r="B415" s="16"/>
      <c r="G415" s="17"/>
      <c r="H415" s="17"/>
      <c r="I415" s="17"/>
      <c r="J415" s="17"/>
      <c r="K415" s="18"/>
      <c r="Q415" s="19">
        <f>IF(D415="","",IFERROR(VLOOKUP(D415,Lists!$G$5:$I$40,3,FALSE),""))</f>
      </c>
      <c r="R415" s="20">
        <f>IF(OR(G415="",H415="",Q415=""),"",IF(E415="Short",G415-H415,H415-G415)*F415*Q415-N(K415))</f>
      </c>
      <c r="S415" s="20">
        <f>IF(OR(G415="",I415="",Q415=""),"",ABS(G415-I415)*F415*Q415)</f>
      </c>
      <c r="T415" s="21">
        <f>IF(OR(R415="",N(S415)=0),"",ROUND(R415/S415,2))</f>
      </c>
      <c r="U415" s="19">
        <f>IF(R415="","",IF(R415&gt;0,"Win",IF(R415&lt;0,"Loss","Even")))</f>
      </c>
      <c r="V415" s="20">
        <f>IF(R415="","",SUM($R$5:R415))</f>
      </c>
      <c r="W415" s="20">
        <f>IF(V415="","",MAX(0,MAX($V$5:V415)))</f>
      </c>
      <c r="X415" s="20">
        <f>IF(V415="","",V415-W415)</f>
      </c>
      <c r="Y415" s="19">
        <f>IF(A415="","",IF(COUNTIF($A$5:A415,A415)=1,MAX($Y$4:Y414)+1,""))</f>
      </c>
      <c r="Z415" s="19">
        <f>IF(A415="","",TEXT(A415,"ddd"))</f>
      </c>
    </row>
    <row r="416" spans="1:26" x14ac:dyDescent="0.25">
      <c r="A416" s="15"/>
      <c r="B416" s="16"/>
      <c r="G416" s="17"/>
      <c r="H416" s="17"/>
      <c r="I416" s="17"/>
      <c r="J416" s="17"/>
      <c r="K416" s="18"/>
      <c r="Q416" s="19">
        <f>IF(D416="","",IFERROR(VLOOKUP(D416,Lists!$G$5:$I$40,3,FALSE),""))</f>
      </c>
      <c r="R416" s="20">
        <f>IF(OR(G416="",H416="",Q416=""),"",IF(E416="Short",G416-H416,H416-G416)*F416*Q416-N(K416))</f>
      </c>
      <c r="S416" s="20">
        <f>IF(OR(G416="",I416="",Q416=""),"",ABS(G416-I416)*F416*Q416)</f>
      </c>
      <c r="T416" s="21">
        <f>IF(OR(R416="",N(S416)=0),"",ROUND(R416/S416,2))</f>
      </c>
      <c r="U416" s="19">
        <f>IF(R416="","",IF(R416&gt;0,"Win",IF(R416&lt;0,"Loss","Even")))</f>
      </c>
      <c r="V416" s="20">
        <f>IF(R416="","",SUM($R$5:R416))</f>
      </c>
      <c r="W416" s="20">
        <f>IF(V416="","",MAX(0,MAX($V$5:V416)))</f>
      </c>
      <c r="X416" s="20">
        <f>IF(V416="","",V416-W416)</f>
      </c>
      <c r="Y416" s="19">
        <f>IF(A416="","",IF(COUNTIF($A$5:A416,A416)=1,MAX($Y$4:Y415)+1,""))</f>
      </c>
      <c r="Z416" s="19">
        <f>IF(A416="","",TEXT(A416,"ddd"))</f>
      </c>
    </row>
    <row r="417" spans="1:26" x14ac:dyDescent="0.25">
      <c r="A417" s="15"/>
      <c r="B417" s="16"/>
      <c r="G417" s="17"/>
      <c r="H417" s="17"/>
      <c r="I417" s="17"/>
      <c r="J417" s="17"/>
      <c r="K417" s="18"/>
      <c r="Q417" s="19">
        <f>IF(D417="","",IFERROR(VLOOKUP(D417,Lists!$G$5:$I$40,3,FALSE),""))</f>
      </c>
      <c r="R417" s="20">
        <f>IF(OR(G417="",H417="",Q417=""),"",IF(E417="Short",G417-H417,H417-G417)*F417*Q417-N(K417))</f>
      </c>
      <c r="S417" s="20">
        <f>IF(OR(G417="",I417="",Q417=""),"",ABS(G417-I417)*F417*Q417)</f>
      </c>
      <c r="T417" s="21">
        <f>IF(OR(R417="",N(S417)=0),"",ROUND(R417/S417,2))</f>
      </c>
      <c r="U417" s="19">
        <f>IF(R417="","",IF(R417&gt;0,"Win",IF(R417&lt;0,"Loss","Even")))</f>
      </c>
      <c r="V417" s="20">
        <f>IF(R417="","",SUM($R$5:R417))</f>
      </c>
      <c r="W417" s="20">
        <f>IF(V417="","",MAX(0,MAX($V$5:V417)))</f>
      </c>
      <c r="X417" s="20">
        <f>IF(V417="","",V417-W417)</f>
      </c>
      <c r="Y417" s="19">
        <f>IF(A417="","",IF(COUNTIF($A$5:A417,A417)=1,MAX($Y$4:Y416)+1,""))</f>
      </c>
      <c r="Z417" s="19">
        <f>IF(A417="","",TEXT(A417,"ddd"))</f>
      </c>
    </row>
    <row r="418" spans="1:26" x14ac:dyDescent="0.25">
      <c r="A418" s="15"/>
      <c r="B418" s="16"/>
      <c r="G418" s="17"/>
      <c r="H418" s="17"/>
      <c r="I418" s="17"/>
      <c r="J418" s="17"/>
      <c r="K418" s="18"/>
      <c r="Q418" s="19">
        <f>IF(D418="","",IFERROR(VLOOKUP(D418,Lists!$G$5:$I$40,3,FALSE),""))</f>
      </c>
      <c r="R418" s="20">
        <f>IF(OR(G418="",H418="",Q418=""),"",IF(E418="Short",G418-H418,H418-G418)*F418*Q418-N(K418))</f>
      </c>
      <c r="S418" s="20">
        <f>IF(OR(G418="",I418="",Q418=""),"",ABS(G418-I418)*F418*Q418)</f>
      </c>
      <c r="T418" s="21">
        <f>IF(OR(R418="",N(S418)=0),"",ROUND(R418/S418,2))</f>
      </c>
      <c r="U418" s="19">
        <f>IF(R418="","",IF(R418&gt;0,"Win",IF(R418&lt;0,"Loss","Even")))</f>
      </c>
      <c r="V418" s="20">
        <f>IF(R418="","",SUM($R$5:R418))</f>
      </c>
      <c r="W418" s="20">
        <f>IF(V418="","",MAX(0,MAX($V$5:V418)))</f>
      </c>
      <c r="X418" s="20">
        <f>IF(V418="","",V418-W418)</f>
      </c>
      <c r="Y418" s="19">
        <f>IF(A418="","",IF(COUNTIF($A$5:A418,A418)=1,MAX($Y$4:Y417)+1,""))</f>
      </c>
      <c r="Z418" s="19">
        <f>IF(A418="","",TEXT(A418,"ddd"))</f>
      </c>
    </row>
    <row r="419" spans="1:26" x14ac:dyDescent="0.25">
      <c r="A419" s="15"/>
      <c r="B419" s="16"/>
      <c r="G419" s="17"/>
      <c r="H419" s="17"/>
      <c r="I419" s="17"/>
      <c r="J419" s="17"/>
      <c r="K419" s="18"/>
      <c r="Q419" s="19">
        <f>IF(D419="","",IFERROR(VLOOKUP(D419,Lists!$G$5:$I$40,3,FALSE),""))</f>
      </c>
      <c r="R419" s="20">
        <f>IF(OR(G419="",H419="",Q419=""),"",IF(E419="Short",G419-H419,H419-G419)*F419*Q419-N(K419))</f>
      </c>
      <c r="S419" s="20">
        <f>IF(OR(G419="",I419="",Q419=""),"",ABS(G419-I419)*F419*Q419)</f>
      </c>
      <c r="T419" s="21">
        <f>IF(OR(R419="",N(S419)=0),"",ROUND(R419/S419,2))</f>
      </c>
      <c r="U419" s="19">
        <f>IF(R419="","",IF(R419&gt;0,"Win",IF(R419&lt;0,"Loss","Even")))</f>
      </c>
      <c r="V419" s="20">
        <f>IF(R419="","",SUM($R$5:R419))</f>
      </c>
      <c r="W419" s="20">
        <f>IF(V419="","",MAX(0,MAX($V$5:V419)))</f>
      </c>
      <c r="X419" s="20">
        <f>IF(V419="","",V419-W419)</f>
      </c>
      <c r="Y419" s="19">
        <f>IF(A419="","",IF(COUNTIF($A$5:A419,A419)=1,MAX($Y$4:Y418)+1,""))</f>
      </c>
      <c r="Z419" s="19">
        <f>IF(A419="","",TEXT(A419,"ddd"))</f>
      </c>
    </row>
    <row r="420" spans="1:26" x14ac:dyDescent="0.25">
      <c r="A420" s="15"/>
      <c r="B420" s="16"/>
      <c r="G420" s="17"/>
      <c r="H420" s="17"/>
      <c r="I420" s="17"/>
      <c r="J420" s="17"/>
      <c r="K420" s="18"/>
      <c r="Q420" s="19">
        <f>IF(D420="","",IFERROR(VLOOKUP(D420,Lists!$G$5:$I$40,3,FALSE),""))</f>
      </c>
      <c r="R420" s="20">
        <f>IF(OR(G420="",H420="",Q420=""),"",IF(E420="Short",G420-H420,H420-G420)*F420*Q420-N(K420))</f>
      </c>
      <c r="S420" s="20">
        <f>IF(OR(G420="",I420="",Q420=""),"",ABS(G420-I420)*F420*Q420)</f>
      </c>
      <c r="T420" s="21">
        <f>IF(OR(R420="",N(S420)=0),"",ROUND(R420/S420,2))</f>
      </c>
      <c r="U420" s="19">
        <f>IF(R420="","",IF(R420&gt;0,"Win",IF(R420&lt;0,"Loss","Even")))</f>
      </c>
      <c r="V420" s="20">
        <f>IF(R420="","",SUM($R$5:R420))</f>
      </c>
      <c r="W420" s="20">
        <f>IF(V420="","",MAX(0,MAX($V$5:V420)))</f>
      </c>
      <c r="X420" s="20">
        <f>IF(V420="","",V420-W420)</f>
      </c>
      <c r="Y420" s="19">
        <f>IF(A420="","",IF(COUNTIF($A$5:A420,A420)=1,MAX($Y$4:Y419)+1,""))</f>
      </c>
      <c r="Z420" s="19">
        <f>IF(A420="","",TEXT(A420,"ddd"))</f>
      </c>
    </row>
    <row r="421" spans="1:26" x14ac:dyDescent="0.25">
      <c r="A421" s="15"/>
      <c r="B421" s="16"/>
      <c r="G421" s="17"/>
      <c r="H421" s="17"/>
      <c r="I421" s="17"/>
      <c r="J421" s="17"/>
      <c r="K421" s="18"/>
      <c r="Q421" s="19">
        <f>IF(D421="","",IFERROR(VLOOKUP(D421,Lists!$G$5:$I$40,3,FALSE),""))</f>
      </c>
      <c r="R421" s="20">
        <f>IF(OR(G421="",H421="",Q421=""),"",IF(E421="Short",G421-H421,H421-G421)*F421*Q421-N(K421))</f>
      </c>
      <c r="S421" s="20">
        <f>IF(OR(G421="",I421="",Q421=""),"",ABS(G421-I421)*F421*Q421)</f>
      </c>
      <c r="T421" s="21">
        <f>IF(OR(R421="",N(S421)=0),"",ROUND(R421/S421,2))</f>
      </c>
      <c r="U421" s="19">
        <f>IF(R421="","",IF(R421&gt;0,"Win",IF(R421&lt;0,"Loss","Even")))</f>
      </c>
      <c r="V421" s="20">
        <f>IF(R421="","",SUM($R$5:R421))</f>
      </c>
      <c r="W421" s="20">
        <f>IF(V421="","",MAX(0,MAX($V$5:V421)))</f>
      </c>
      <c r="X421" s="20">
        <f>IF(V421="","",V421-W421)</f>
      </c>
      <c r="Y421" s="19">
        <f>IF(A421="","",IF(COUNTIF($A$5:A421,A421)=1,MAX($Y$4:Y420)+1,""))</f>
      </c>
      <c r="Z421" s="19">
        <f>IF(A421="","",TEXT(A421,"ddd"))</f>
      </c>
    </row>
    <row r="422" spans="1:26" x14ac:dyDescent="0.25">
      <c r="A422" s="15"/>
      <c r="B422" s="16"/>
      <c r="G422" s="17"/>
      <c r="H422" s="17"/>
      <c r="I422" s="17"/>
      <c r="J422" s="17"/>
      <c r="K422" s="18"/>
      <c r="Q422" s="19">
        <f>IF(D422="","",IFERROR(VLOOKUP(D422,Lists!$G$5:$I$40,3,FALSE),""))</f>
      </c>
      <c r="R422" s="20">
        <f>IF(OR(G422="",H422="",Q422=""),"",IF(E422="Short",G422-H422,H422-G422)*F422*Q422-N(K422))</f>
      </c>
      <c r="S422" s="20">
        <f>IF(OR(G422="",I422="",Q422=""),"",ABS(G422-I422)*F422*Q422)</f>
      </c>
      <c r="T422" s="21">
        <f>IF(OR(R422="",N(S422)=0),"",ROUND(R422/S422,2))</f>
      </c>
      <c r="U422" s="19">
        <f>IF(R422="","",IF(R422&gt;0,"Win",IF(R422&lt;0,"Loss","Even")))</f>
      </c>
      <c r="V422" s="20">
        <f>IF(R422="","",SUM($R$5:R422))</f>
      </c>
      <c r="W422" s="20">
        <f>IF(V422="","",MAX(0,MAX($V$5:V422)))</f>
      </c>
      <c r="X422" s="20">
        <f>IF(V422="","",V422-W422)</f>
      </c>
      <c r="Y422" s="19">
        <f>IF(A422="","",IF(COUNTIF($A$5:A422,A422)=1,MAX($Y$4:Y421)+1,""))</f>
      </c>
      <c r="Z422" s="19">
        <f>IF(A422="","",TEXT(A422,"ddd"))</f>
      </c>
    </row>
    <row r="423" spans="1:26" x14ac:dyDescent="0.25">
      <c r="A423" s="15"/>
      <c r="B423" s="16"/>
      <c r="G423" s="17"/>
      <c r="H423" s="17"/>
      <c r="I423" s="17"/>
      <c r="J423" s="17"/>
      <c r="K423" s="18"/>
      <c r="Q423" s="19">
        <f>IF(D423="","",IFERROR(VLOOKUP(D423,Lists!$G$5:$I$40,3,FALSE),""))</f>
      </c>
      <c r="R423" s="20">
        <f>IF(OR(G423="",H423="",Q423=""),"",IF(E423="Short",G423-H423,H423-G423)*F423*Q423-N(K423))</f>
      </c>
      <c r="S423" s="20">
        <f>IF(OR(G423="",I423="",Q423=""),"",ABS(G423-I423)*F423*Q423)</f>
      </c>
      <c r="T423" s="21">
        <f>IF(OR(R423="",N(S423)=0),"",ROUND(R423/S423,2))</f>
      </c>
      <c r="U423" s="19">
        <f>IF(R423="","",IF(R423&gt;0,"Win",IF(R423&lt;0,"Loss","Even")))</f>
      </c>
      <c r="V423" s="20">
        <f>IF(R423="","",SUM($R$5:R423))</f>
      </c>
      <c r="W423" s="20">
        <f>IF(V423="","",MAX(0,MAX($V$5:V423)))</f>
      </c>
      <c r="X423" s="20">
        <f>IF(V423="","",V423-W423)</f>
      </c>
      <c r="Y423" s="19">
        <f>IF(A423="","",IF(COUNTIF($A$5:A423,A423)=1,MAX($Y$4:Y422)+1,""))</f>
      </c>
      <c r="Z423" s="19">
        <f>IF(A423="","",TEXT(A423,"ddd"))</f>
      </c>
    </row>
    <row r="424" spans="1:26" x14ac:dyDescent="0.25">
      <c r="A424" s="15"/>
      <c r="B424" s="16"/>
      <c r="G424" s="17"/>
      <c r="H424" s="17"/>
      <c r="I424" s="17"/>
      <c r="J424" s="17"/>
      <c r="K424" s="18"/>
      <c r="Q424" s="19">
        <f>IF(D424="","",IFERROR(VLOOKUP(D424,Lists!$G$5:$I$40,3,FALSE),""))</f>
      </c>
      <c r="R424" s="20">
        <f>IF(OR(G424="",H424="",Q424=""),"",IF(E424="Short",G424-H424,H424-G424)*F424*Q424-N(K424))</f>
      </c>
      <c r="S424" s="20">
        <f>IF(OR(G424="",I424="",Q424=""),"",ABS(G424-I424)*F424*Q424)</f>
      </c>
      <c r="T424" s="21">
        <f>IF(OR(R424="",N(S424)=0),"",ROUND(R424/S424,2))</f>
      </c>
      <c r="U424" s="19">
        <f>IF(R424="","",IF(R424&gt;0,"Win",IF(R424&lt;0,"Loss","Even")))</f>
      </c>
      <c r="V424" s="20">
        <f>IF(R424="","",SUM($R$5:R424))</f>
      </c>
      <c r="W424" s="20">
        <f>IF(V424="","",MAX(0,MAX($V$5:V424)))</f>
      </c>
      <c r="X424" s="20">
        <f>IF(V424="","",V424-W424)</f>
      </c>
      <c r="Y424" s="19">
        <f>IF(A424="","",IF(COUNTIF($A$5:A424,A424)=1,MAX($Y$4:Y423)+1,""))</f>
      </c>
      <c r="Z424" s="19">
        <f>IF(A424="","",TEXT(A424,"ddd"))</f>
      </c>
    </row>
    <row r="425" spans="1:26" x14ac:dyDescent="0.25">
      <c r="A425" s="15"/>
      <c r="B425" s="16"/>
      <c r="G425" s="17"/>
      <c r="H425" s="17"/>
      <c r="I425" s="17"/>
      <c r="J425" s="17"/>
      <c r="K425" s="18"/>
      <c r="Q425" s="19">
        <f>IF(D425="","",IFERROR(VLOOKUP(D425,Lists!$G$5:$I$40,3,FALSE),""))</f>
      </c>
      <c r="R425" s="20">
        <f>IF(OR(G425="",H425="",Q425=""),"",IF(E425="Short",G425-H425,H425-G425)*F425*Q425-N(K425))</f>
      </c>
      <c r="S425" s="20">
        <f>IF(OR(G425="",I425="",Q425=""),"",ABS(G425-I425)*F425*Q425)</f>
      </c>
      <c r="T425" s="21">
        <f>IF(OR(R425="",N(S425)=0),"",ROUND(R425/S425,2))</f>
      </c>
      <c r="U425" s="19">
        <f>IF(R425="","",IF(R425&gt;0,"Win",IF(R425&lt;0,"Loss","Even")))</f>
      </c>
      <c r="V425" s="20">
        <f>IF(R425="","",SUM($R$5:R425))</f>
      </c>
      <c r="W425" s="20">
        <f>IF(V425="","",MAX(0,MAX($V$5:V425)))</f>
      </c>
      <c r="X425" s="20">
        <f>IF(V425="","",V425-W425)</f>
      </c>
      <c r="Y425" s="19">
        <f>IF(A425="","",IF(COUNTIF($A$5:A425,A425)=1,MAX($Y$4:Y424)+1,""))</f>
      </c>
      <c r="Z425" s="19">
        <f>IF(A425="","",TEXT(A425,"ddd"))</f>
      </c>
    </row>
    <row r="426" spans="1:26" x14ac:dyDescent="0.25">
      <c r="A426" s="15"/>
      <c r="B426" s="16"/>
      <c r="G426" s="17"/>
      <c r="H426" s="17"/>
      <c r="I426" s="17"/>
      <c r="J426" s="17"/>
      <c r="K426" s="18"/>
      <c r="Q426" s="19">
        <f>IF(D426="","",IFERROR(VLOOKUP(D426,Lists!$G$5:$I$40,3,FALSE),""))</f>
      </c>
      <c r="R426" s="20">
        <f>IF(OR(G426="",H426="",Q426=""),"",IF(E426="Short",G426-H426,H426-G426)*F426*Q426-N(K426))</f>
      </c>
      <c r="S426" s="20">
        <f>IF(OR(G426="",I426="",Q426=""),"",ABS(G426-I426)*F426*Q426)</f>
      </c>
      <c r="T426" s="21">
        <f>IF(OR(R426="",N(S426)=0),"",ROUND(R426/S426,2))</f>
      </c>
      <c r="U426" s="19">
        <f>IF(R426="","",IF(R426&gt;0,"Win",IF(R426&lt;0,"Loss","Even")))</f>
      </c>
      <c r="V426" s="20">
        <f>IF(R426="","",SUM($R$5:R426))</f>
      </c>
      <c r="W426" s="20">
        <f>IF(V426="","",MAX(0,MAX($V$5:V426)))</f>
      </c>
      <c r="X426" s="20">
        <f>IF(V426="","",V426-W426)</f>
      </c>
      <c r="Y426" s="19">
        <f>IF(A426="","",IF(COUNTIF($A$5:A426,A426)=1,MAX($Y$4:Y425)+1,""))</f>
      </c>
      <c r="Z426" s="19">
        <f>IF(A426="","",TEXT(A426,"ddd"))</f>
      </c>
    </row>
    <row r="427" spans="1:26" x14ac:dyDescent="0.25">
      <c r="A427" s="15"/>
      <c r="B427" s="16"/>
      <c r="G427" s="17"/>
      <c r="H427" s="17"/>
      <c r="I427" s="17"/>
      <c r="J427" s="17"/>
      <c r="K427" s="18"/>
      <c r="Q427" s="19">
        <f>IF(D427="","",IFERROR(VLOOKUP(D427,Lists!$G$5:$I$40,3,FALSE),""))</f>
      </c>
      <c r="R427" s="20">
        <f>IF(OR(G427="",H427="",Q427=""),"",IF(E427="Short",G427-H427,H427-G427)*F427*Q427-N(K427))</f>
      </c>
      <c r="S427" s="20">
        <f>IF(OR(G427="",I427="",Q427=""),"",ABS(G427-I427)*F427*Q427)</f>
      </c>
      <c r="T427" s="21">
        <f>IF(OR(R427="",N(S427)=0),"",ROUND(R427/S427,2))</f>
      </c>
      <c r="U427" s="19">
        <f>IF(R427="","",IF(R427&gt;0,"Win",IF(R427&lt;0,"Loss","Even")))</f>
      </c>
      <c r="V427" s="20">
        <f>IF(R427="","",SUM($R$5:R427))</f>
      </c>
      <c r="W427" s="20">
        <f>IF(V427="","",MAX(0,MAX($V$5:V427)))</f>
      </c>
      <c r="X427" s="20">
        <f>IF(V427="","",V427-W427)</f>
      </c>
      <c r="Y427" s="19">
        <f>IF(A427="","",IF(COUNTIF($A$5:A427,A427)=1,MAX($Y$4:Y426)+1,""))</f>
      </c>
      <c r="Z427" s="19">
        <f>IF(A427="","",TEXT(A427,"ddd"))</f>
      </c>
    </row>
    <row r="428" spans="1:26" x14ac:dyDescent="0.25">
      <c r="A428" s="15"/>
      <c r="B428" s="16"/>
      <c r="G428" s="17"/>
      <c r="H428" s="17"/>
      <c r="I428" s="17"/>
      <c r="J428" s="17"/>
      <c r="K428" s="18"/>
      <c r="Q428" s="19">
        <f>IF(D428="","",IFERROR(VLOOKUP(D428,Lists!$G$5:$I$40,3,FALSE),""))</f>
      </c>
      <c r="R428" s="20">
        <f>IF(OR(G428="",H428="",Q428=""),"",IF(E428="Short",G428-H428,H428-G428)*F428*Q428-N(K428))</f>
      </c>
      <c r="S428" s="20">
        <f>IF(OR(G428="",I428="",Q428=""),"",ABS(G428-I428)*F428*Q428)</f>
      </c>
      <c r="T428" s="21">
        <f>IF(OR(R428="",N(S428)=0),"",ROUND(R428/S428,2))</f>
      </c>
      <c r="U428" s="19">
        <f>IF(R428="","",IF(R428&gt;0,"Win",IF(R428&lt;0,"Loss","Even")))</f>
      </c>
      <c r="V428" s="20">
        <f>IF(R428="","",SUM($R$5:R428))</f>
      </c>
      <c r="W428" s="20">
        <f>IF(V428="","",MAX(0,MAX($V$5:V428)))</f>
      </c>
      <c r="X428" s="20">
        <f>IF(V428="","",V428-W428)</f>
      </c>
      <c r="Y428" s="19">
        <f>IF(A428="","",IF(COUNTIF($A$5:A428,A428)=1,MAX($Y$4:Y427)+1,""))</f>
      </c>
      <c r="Z428" s="19">
        <f>IF(A428="","",TEXT(A428,"ddd"))</f>
      </c>
    </row>
    <row r="429" spans="1:26" x14ac:dyDescent="0.25">
      <c r="A429" s="15"/>
      <c r="B429" s="16"/>
      <c r="G429" s="17"/>
      <c r="H429" s="17"/>
      <c r="I429" s="17"/>
      <c r="J429" s="17"/>
      <c r="K429" s="18"/>
      <c r="Q429" s="19">
        <f>IF(D429="","",IFERROR(VLOOKUP(D429,Lists!$G$5:$I$40,3,FALSE),""))</f>
      </c>
      <c r="R429" s="20">
        <f>IF(OR(G429="",H429="",Q429=""),"",IF(E429="Short",G429-H429,H429-G429)*F429*Q429-N(K429))</f>
      </c>
      <c r="S429" s="20">
        <f>IF(OR(G429="",I429="",Q429=""),"",ABS(G429-I429)*F429*Q429)</f>
      </c>
      <c r="T429" s="21">
        <f>IF(OR(R429="",N(S429)=0),"",ROUND(R429/S429,2))</f>
      </c>
      <c r="U429" s="19">
        <f>IF(R429="","",IF(R429&gt;0,"Win",IF(R429&lt;0,"Loss","Even")))</f>
      </c>
      <c r="V429" s="20">
        <f>IF(R429="","",SUM($R$5:R429))</f>
      </c>
      <c r="W429" s="20">
        <f>IF(V429="","",MAX(0,MAX($V$5:V429)))</f>
      </c>
      <c r="X429" s="20">
        <f>IF(V429="","",V429-W429)</f>
      </c>
      <c r="Y429" s="19">
        <f>IF(A429="","",IF(COUNTIF($A$5:A429,A429)=1,MAX($Y$4:Y428)+1,""))</f>
      </c>
      <c r="Z429" s="19">
        <f>IF(A429="","",TEXT(A429,"ddd"))</f>
      </c>
    </row>
    <row r="430" spans="1:26" x14ac:dyDescent="0.25">
      <c r="A430" s="15"/>
      <c r="B430" s="16"/>
      <c r="G430" s="17"/>
      <c r="H430" s="17"/>
      <c r="I430" s="17"/>
      <c r="J430" s="17"/>
      <c r="K430" s="18"/>
      <c r="Q430" s="19">
        <f>IF(D430="","",IFERROR(VLOOKUP(D430,Lists!$G$5:$I$40,3,FALSE),""))</f>
      </c>
      <c r="R430" s="20">
        <f>IF(OR(G430="",H430="",Q430=""),"",IF(E430="Short",G430-H430,H430-G430)*F430*Q430-N(K430))</f>
      </c>
      <c r="S430" s="20">
        <f>IF(OR(G430="",I430="",Q430=""),"",ABS(G430-I430)*F430*Q430)</f>
      </c>
      <c r="T430" s="21">
        <f>IF(OR(R430="",N(S430)=0),"",ROUND(R430/S430,2))</f>
      </c>
      <c r="U430" s="19">
        <f>IF(R430="","",IF(R430&gt;0,"Win",IF(R430&lt;0,"Loss","Even")))</f>
      </c>
      <c r="V430" s="20">
        <f>IF(R430="","",SUM($R$5:R430))</f>
      </c>
      <c r="W430" s="20">
        <f>IF(V430="","",MAX(0,MAX($V$5:V430)))</f>
      </c>
      <c r="X430" s="20">
        <f>IF(V430="","",V430-W430)</f>
      </c>
      <c r="Y430" s="19">
        <f>IF(A430="","",IF(COUNTIF($A$5:A430,A430)=1,MAX($Y$4:Y429)+1,""))</f>
      </c>
      <c r="Z430" s="19">
        <f>IF(A430="","",TEXT(A430,"ddd"))</f>
      </c>
    </row>
    <row r="431" spans="1:26" x14ac:dyDescent="0.25">
      <c r="A431" s="15"/>
      <c r="B431" s="16"/>
      <c r="G431" s="17"/>
      <c r="H431" s="17"/>
      <c r="I431" s="17"/>
      <c r="J431" s="17"/>
      <c r="K431" s="18"/>
      <c r="Q431" s="19">
        <f>IF(D431="","",IFERROR(VLOOKUP(D431,Lists!$G$5:$I$40,3,FALSE),""))</f>
      </c>
      <c r="R431" s="20">
        <f>IF(OR(G431="",H431="",Q431=""),"",IF(E431="Short",G431-H431,H431-G431)*F431*Q431-N(K431))</f>
      </c>
      <c r="S431" s="20">
        <f>IF(OR(G431="",I431="",Q431=""),"",ABS(G431-I431)*F431*Q431)</f>
      </c>
      <c r="T431" s="21">
        <f>IF(OR(R431="",N(S431)=0),"",ROUND(R431/S431,2))</f>
      </c>
      <c r="U431" s="19">
        <f>IF(R431="","",IF(R431&gt;0,"Win",IF(R431&lt;0,"Loss","Even")))</f>
      </c>
      <c r="V431" s="20">
        <f>IF(R431="","",SUM($R$5:R431))</f>
      </c>
      <c r="W431" s="20">
        <f>IF(V431="","",MAX(0,MAX($V$5:V431)))</f>
      </c>
      <c r="X431" s="20">
        <f>IF(V431="","",V431-W431)</f>
      </c>
      <c r="Y431" s="19">
        <f>IF(A431="","",IF(COUNTIF($A$5:A431,A431)=1,MAX($Y$4:Y430)+1,""))</f>
      </c>
      <c r="Z431" s="19">
        <f>IF(A431="","",TEXT(A431,"ddd"))</f>
      </c>
    </row>
    <row r="432" spans="1:26" x14ac:dyDescent="0.25">
      <c r="A432" s="15"/>
      <c r="B432" s="16"/>
      <c r="G432" s="17"/>
      <c r="H432" s="17"/>
      <c r="I432" s="17"/>
      <c r="J432" s="17"/>
      <c r="K432" s="18"/>
      <c r="Q432" s="19">
        <f>IF(D432="","",IFERROR(VLOOKUP(D432,Lists!$G$5:$I$40,3,FALSE),""))</f>
      </c>
      <c r="R432" s="20">
        <f>IF(OR(G432="",H432="",Q432=""),"",IF(E432="Short",G432-H432,H432-G432)*F432*Q432-N(K432))</f>
      </c>
      <c r="S432" s="20">
        <f>IF(OR(G432="",I432="",Q432=""),"",ABS(G432-I432)*F432*Q432)</f>
      </c>
      <c r="T432" s="21">
        <f>IF(OR(R432="",N(S432)=0),"",ROUND(R432/S432,2))</f>
      </c>
      <c r="U432" s="19">
        <f>IF(R432="","",IF(R432&gt;0,"Win",IF(R432&lt;0,"Loss","Even")))</f>
      </c>
      <c r="V432" s="20">
        <f>IF(R432="","",SUM($R$5:R432))</f>
      </c>
      <c r="W432" s="20">
        <f>IF(V432="","",MAX(0,MAX($V$5:V432)))</f>
      </c>
      <c r="X432" s="20">
        <f>IF(V432="","",V432-W432)</f>
      </c>
      <c r="Y432" s="19">
        <f>IF(A432="","",IF(COUNTIF($A$5:A432,A432)=1,MAX($Y$4:Y431)+1,""))</f>
      </c>
      <c r="Z432" s="19">
        <f>IF(A432="","",TEXT(A432,"ddd"))</f>
      </c>
    </row>
    <row r="433" spans="1:26" x14ac:dyDescent="0.25">
      <c r="A433" s="15"/>
      <c r="B433" s="16"/>
      <c r="G433" s="17"/>
      <c r="H433" s="17"/>
      <c r="I433" s="17"/>
      <c r="J433" s="17"/>
      <c r="K433" s="18"/>
      <c r="Q433" s="19">
        <f>IF(D433="","",IFERROR(VLOOKUP(D433,Lists!$G$5:$I$40,3,FALSE),""))</f>
      </c>
      <c r="R433" s="20">
        <f>IF(OR(G433="",H433="",Q433=""),"",IF(E433="Short",G433-H433,H433-G433)*F433*Q433-N(K433))</f>
      </c>
      <c r="S433" s="20">
        <f>IF(OR(G433="",I433="",Q433=""),"",ABS(G433-I433)*F433*Q433)</f>
      </c>
      <c r="T433" s="21">
        <f>IF(OR(R433="",N(S433)=0),"",ROUND(R433/S433,2))</f>
      </c>
      <c r="U433" s="19">
        <f>IF(R433="","",IF(R433&gt;0,"Win",IF(R433&lt;0,"Loss","Even")))</f>
      </c>
      <c r="V433" s="20">
        <f>IF(R433="","",SUM($R$5:R433))</f>
      </c>
      <c r="W433" s="20">
        <f>IF(V433="","",MAX(0,MAX($V$5:V433)))</f>
      </c>
      <c r="X433" s="20">
        <f>IF(V433="","",V433-W433)</f>
      </c>
      <c r="Y433" s="19">
        <f>IF(A433="","",IF(COUNTIF($A$5:A433,A433)=1,MAX($Y$4:Y432)+1,""))</f>
      </c>
      <c r="Z433" s="19">
        <f>IF(A433="","",TEXT(A433,"ddd"))</f>
      </c>
    </row>
    <row r="434" spans="1:26" x14ac:dyDescent="0.25">
      <c r="A434" s="15"/>
      <c r="B434" s="16"/>
      <c r="G434" s="17"/>
      <c r="H434" s="17"/>
      <c r="I434" s="17"/>
      <c r="J434" s="17"/>
      <c r="K434" s="18"/>
      <c r="Q434" s="19">
        <f>IF(D434="","",IFERROR(VLOOKUP(D434,Lists!$G$5:$I$40,3,FALSE),""))</f>
      </c>
      <c r="R434" s="20">
        <f>IF(OR(G434="",H434="",Q434=""),"",IF(E434="Short",G434-H434,H434-G434)*F434*Q434-N(K434))</f>
      </c>
      <c r="S434" s="20">
        <f>IF(OR(G434="",I434="",Q434=""),"",ABS(G434-I434)*F434*Q434)</f>
      </c>
      <c r="T434" s="21">
        <f>IF(OR(R434="",N(S434)=0),"",ROUND(R434/S434,2))</f>
      </c>
      <c r="U434" s="19">
        <f>IF(R434="","",IF(R434&gt;0,"Win",IF(R434&lt;0,"Loss","Even")))</f>
      </c>
      <c r="V434" s="20">
        <f>IF(R434="","",SUM($R$5:R434))</f>
      </c>
      <c r="W434" s="20">
        <f>IF(V434="","",MAX(0,MAX($V$5:V434)))</f>
      </c>
      <c r="X434" s="20">
        <f>IF(V434="","",V434-W434)</f>
      </c>
      <c r="Y434" s="19">
        <f>IF(A434="","",IF(COUNTIF($A$5:A434,A434)=1,MAX($Y$4:Y433)+1,""))</f>
      </c>
      <c r="Z434" s="19">
        <f>IF(A434="","",TEXT(A434,"ddd"))</f>
      </c>
    </row>
    <row r="435" spans="1:26" x14ac:dyDescent="0.25">
      <c r="A435" s="15"/>
      <c r="B435" s="16"/>
      <c r="G435" s="17"/>
      <c r="H435" s="17"/>
      <c r="I435" s="17"/>
      <c r="J435" s="17"/>
      <c r="K435" s="18"/>
      <c r="Q435" s="19">
        <f>IF(D435="","",IFERROR(VLOOKUP(D435,Lists!$G$5:$I$40,3,FALSE),""))</f>
      </c>
      <c r="R435" s="20">
        <f>IF(OR(G435="",H435="",Q435=""),"",IF(E435="Short",G435-H435,H435-G435)*F435*Q435-N(K435))</f>
      </c>
      <c r="S435" s="20">
        <f>IF(OR(G435="",I435="",Q435=""),"",ABS(G435-I435)*F435*Q435)</f>
      </c>
      <c r="T435" s="21">
        <f>IF(OR(R435="",N(S435)=0),"",ROUND(R435/S435,2))</f>
      </c>
      <c r="U435" s="19">
        <f>IF(R435="","",IF(R435&gt;0,"Win",IF(R435&lt;0,"Loss","Even")))</f>
      </c>
      <c r="V435" s="20">
        <f>IF(R435="","",SUM($R$5:R435))</f>
      </c>
      <c r="W435" s="20">
        <f>IF(V435="","",MAX(0,MAX($V$5:V435)))</f>
      </c>
      <c r="X435" s="20">
        <f>IF(V435="","",V435-W435)</f>
      </c>
      <c r="Y435" s="19">
        <f>IF(A435="","",IF(COUNTIF($A$5:A435,A435)=1,MAX($Y$4:Y434)+1,""))</f>
      </c>
      <c r="Z435" s="19">
        <f>IF(A435="","",TEXT(A435,"ddd"))</f>
      </c>
    </row>
    <row r="436" spans="1:26" x14ac:dyDescent="0.25">
      <c r="A436" s="15"/>
      <c r="B436" s="16"/>
      <c r="G436" s="17"/>
      <c r="H436" s="17"/>
      <c r="I436" s="17"/>
      <c r="J436" s="17"/>
      <c r="K436" s="18"/>
      <c r="Q436" s="19">
        <f>IF(D436="","",IFERROR(VLOOKUP(D436,Lists!$G$5:$I$40,3,FALSE),""))</f>
      </c>
      <c r="R436" s="20">
        <f>IF(OR(G436="",H436="",Q436=""),"",IF(E436="Short",G436-H436,H436-G436)*F436*Q436-N(K436))</f>
      </c>
      <c r="S436" s="20">
        <f>IF(OR(G436="",I436="",Q436=""),"",ABS(G436-I436)*F436*Q436)</f>
      </c>
      <c r="T436" s="21">
        <f>IF(OR(R436="",N(S436)=0),"",ROUND(R436/S436,2))</f>
      </c>
      <c r="U436" s="19">
        <f>IF(R436="","",IF(R436&gt;0,"Win",IF(R436&lt;0,"Loss","Even")))</f>
      </c>
      <c r="V436" s="20">
        <f>IF(R436="","",SUM($R$5:R436))</f>
      </c>
      <c r="W436" s="20">
        <f>IF(V436="","",MAX(0,MAX($V$5:V436)))</f>
      </c>
      <c r="X436" s="20">
        <f>IF(V436="","",V436-W436)</f>
      </c>
      <c r="Y436" s="19">
        <f>IF(A436="","",IF(COUNTIF($A$5:A436,A436)=1,MAX($Y$4:Y435)+1,""))</f>
      </c>
      <c r="Z436" s="19">
        <f>IF(A436="","",TEXT(A436,"ddd"))</f>
      </c>
    </row>
    <row r="437" spans="1:26" x14ac:dyDescent="0.25">
      <c r="A437" s="15"/>
      <c r="B437" s="16"/>
      <c r="G437" s="17"/>
      <c r="H437" s="17"/>
      <c r="I437" s="17"/>
      <c r="J437" s="17"/>
      <c r="K437" s="18"/>
      <c r="Q437" s="19">
        <f>IF(D437="","",IFERROR(VLOOKUP(D437,Lists!$G$5:$I$40,3,FALSE),""))</f>
      </c>
      <c r="R437" s="20">
        <f>IF(OR(G437="",H437="",Q437=""),"",IF(E437="Short",G437-H437,H437-G437)*F437*Q437-N(K437))</f>
      </c>
      <c r="S437" s="20">
        <f>IF(OR(G437="",I437="",Q437=""),"",ABS(G437-I437)*F437*Q437)</f>
      </c>
      <c r="T437" s="21">
        <f>IF(OR(R437="",N(S437)=0),"",ROUND(R437/S437,2))</f>
      </c>
      <c r="U437" s="19">
        <f>IF(R437="","",IF(R437&gt;0,"Win",IF(R437&lt;0,"Loss","Even")))</f>
      </c>
      <c r="V437" s="20">
        <f>IF(R437="","",SUM($R$5:R437))</f>
      </c>
      <c r="W437" s="20">
        <f>IF(V437="","",MAX(0,MAX($V$5:V437)))</f>
      </c>
      <c r="X437" s="20">
        <f>IF(V437="","",V437-W437)</f>
      </c>
      <c r="Y437" s="19">
        <f>IF(A437="","",IF(COUNTIF($A$5:A437,A437)=1,MAX($Y$4:Y436)+1,""))</f>
      </c>
      <c r="Z437" s="19">
        <f>IF(A437="","",TEXT(A437,"ddd"))</f>
      </c>
    </row>
    <row r="438" spans="1:26" x14ac:dyDescent="0.25">
      <c r="A438" s="15"/>
      <c r="B438" s="16"/>
      <c r="G438" s="17"/>
      <c r="H438" s="17"/>
      <c r="I438" s="17"/>
      <c r="J438" s="17"/>
      <c r="K438" s="18"/>
      <c r="Q438" s="19">
        <f>IF(D438="","",IFERROR(VLOOKUP(D438,Lists!$G$5:$I$40,3,FALSE),""))</f>
      </c>
      <c r="R438" s="20">
        <f>IF(OR(G438="",H438="",Q438=""),"",IF(E438="Short",G438-H438,H438-G438)*F438*Q438-N(K438))</f>
      </c>
      <c r="S438" s="20">
        <f>IF(OR(G438="",I438="",Q438=""),"",ABS(G438-I438)*F438*Q438)</f>
      </c>
      <c r="T438" s="21">
        <f>IF(OR(R438="",N(S438)=0),"",ROUND(R438/S438,2))</f>
      </c>
      <c r="U438" s="19">
        <f>IF(R438="","",IF(R438&gt;0,"Win",IF(R438&lt;0,"Loss","Even")))</f>
      </c>
      <c r="V438" s="20">
        <f>IF(R438="","",SUM($R$5:R438))</f>
      </c>
      <c r="W438" s="20">
        <f>IF(V438="","",MAX(0,MAX($V$5:V438)))</f>
      </c>
      <c r="X438" s="20">
        <f>IF(V438="","",V438-W438)</f>
      </c>
      <c r="Y438" s="19">
        <f>IF(A438="","",IF(COUNTIF($A$5:A438,A438)=1,MAX($Y$4:Y437)+1,""))</f>
      </c>
      <c r="Z438" s="19">
        <f>IF(A438="","",TEXT(A438,"ddd"))</f>
      </c>
    </row>
    <row r="439" spans="1:26" x14ac:dyDescent="0.25">
      <c r="A439" s="15"/>
      <c r="B439" s="16"/>
      <c r="G439" s="17"/>
      <c r="H439" s="17"/>
      <c r="I439" s="17"/>
      <c r="J439" s="17"/>
      <c r="K439" s="18"/>
      <c r="Q439" s="19">
        <f>IF(D439="","",IFERROR(VLOOKUP(D439,Lists!$G$5:$I$40,3,FALSE),""))</f>
      </c>
      <c r="R439" s="20">
        <f>IF(OR(G439="",H439="",Q439=""),"",IF(E439="Short",G439-H439,H439-G439)*F439*Q439-N(K439))</f>
      </c>
      <c r="S439" s="20">
        <f>IF(OR(G439="",I439="",Q439=""),"",ABS(G439-I439)*F439*Q439)</f>
      </c>
      <c r="T439" s="21">
        <f>IF(OR(R439="",N(S439)=0),"",ROUND(R439/S439,2))</f>
      </c>
      <c r="U439" s="19">
        <f>IF(R439="","",IF(R439&gt;0,"Win",IF(R439&lt;0,"Loss","Even")))</f>
      </c>
      <c r="V439" s="20">
        <f>IF(R439="","",SUM($R$5:R439))</f>
      </c>
      <c r="W439" s="20">
        <f>IF(V439="","",MAX(0,MAX($V$5:V439)))</f>
      </c>
      <c r="X439" s="20">
        <f>IF(V439="","",V439-W439)</f>
      </c>
      <c r="Y439" s="19">
        <f>IF(A439="","",IF(COUNTIF($A$5:A439,A439)=1,MAX($Y$4:Y438)+1,""))</f>
      </c>
      <c r="Z439" s="19">
        <f>IF(A439="","",TEXT(A439,"ddd"))</f>
      </c>
    </row>
    <row r="440" spans="1:26" x14ac:dyDescent="0.25">
      <c r="A440" s="15"/>
      <c r="B440" s="16"/>
      <c r="G440" s="17"/>
      <c r="H440" s="17"/>
      <c r="I440" s="17"/>
      <c r="J440" s="17"/>
      <c r="K440" s="18"/>
      <c r="Q440" s="19">
        <f>IF(D440="","",IFERROR(VLOOKUP(D440,Lists!$G$5:$I$40,3,FALSE),""))</f>
      </c>
      <c r="R440" s="20">
        <f>IF(OR(G440="",H440="",Q440=""),"",IF(E440="Short",G440-H440,H440-G440)*F440*Q440-N(K440))</f>
      </c>
      <c r="S440" s="20">
        <f>IF(OR(G440="",I440="",Q440=""),"",ABS(G440-I440)*F440*Q440)</f>
      </c>
      <c r="T440" s="21">
        <f>IF(OR(R440="",N(S440)=0),"",ROUND(R440/S440,2))</f>
      </c>
      <c r="U440" s="19">
        <f>IF(R440="","",IF(R440&gt;0,"Win",IF(R440&lt;0,"Loss","Even")))</f>
      </c>
      <c r="V440" s="20">
        <f>IF(R440="","",SUM($R$5:R440))</f>
      </c>
      <c r="W440" s="20">
        <f>IF(V440="","",MAX(0,MAX($V$5:V440)))</f>
      </c>
      <c r="X440" s="20">
        <f>IF(V440="","",V440-W440)</f>
      </c>
      <c r="Y440" s="19">
        <f>IF(A440="","",IF(COUNTIF($A$5:A440,A440)=1,MAX($Y$4:Y439)+1,""))</f>
      </c>
      <c r="Z440" s="19">
        <f>IF(A440="","",TEXT(A440,"ddd"))</f>
      </c>
    </row>
    <row r="441" spans="1:26" x14ac:dyDescent="0.25">
      <c r="A441" s="15"/>
      <c r="B441" s="16"/>
      <c r="G441" s="17"/>
      <c r="H441" s="17"/>
      <c r="I441" s="17"/>
      <c r="J441" s="17"/>
      <c r="K441" s="18"/>
      <c r="Q441" s="19">
        <f>IF(D441="","",IFERROR(VLOOKUP(D441,Lists!$G$5:$I$40,3,FALSE),""))</f>
      </c>
      <c r="R441" s="20">
        <f>IF(OR(G441="",H441="",Q441=""),"",IF(E441="Short",G441-H441,H441-G441)*F441*Q441-N(K441))</f>
      </c>
      <c r="S441" s="20">
        <f>IF(OR(G441="",I441="",Q441=""),"",ABS(G441-I441)*F441*Q441)</f>
      </c>
      <c r="T441" s="21">
        <f>IF(OR(R441="",N(S441)=0),"",ROUND(R441/S441,2))</f>
      </c>
      <c r="U441" s="19">
        <f>IF(R441="","",IF(R441&gt;0,"Win",IF(R441&lt;0,"Loss","Even")))</f>
      </c>
      <c r="V441" s="20">
        <f>IF(R441="","",SUM($R$5:R441))</f>
      </c>
      <c r="W441" s="20">
        <f>IF(V441="","",MAX(0,MAX($V$5:V441)))</f>
      </c>
      <c r="X441" s="20">
        <f>IF(V441="","",V441-W441)</f>
      </c>
      <c r="Y441" s="19">
        <f>IF(A441="","",IF(COUNTIF($A$5:A441,A441)=1,MAX($Y$4:Y440)+1,""))</f>
      </c>
      <c r="Z441" s="19">
        <f>IF(A441="","",TEXT(A441,"ddd"))</f>
      </c>
    </row>
    <row r="442" spans="1:26" x14ac:dyDescent="0.25">
      <c r="A442" s="15"/>
      <c r="B442" s="16"/>
      <c r="G442" s="17"/>
      <c r="H442" s="17"/>
      <c r="I442" s="17"/>
      <c r="J442" s="17"/>
      <c r="K442" s="18"/>
      <c r="Q442" s="19">
        <f>IF(D442="","",IFERROR(VLOOKUP(D442,Lists!$G$5:$I$40,3,FALSE),""))</f>
      </c>
      <c r="R442" s="20">
        <f>IF(OR(G442="",H442="",Q442=""),"",IF(E442="Short",G442-H442,H442-G442)*F442*Q442-N(K442))</f>
      </c>
      <c r="S442" s="20">
        <f>IF(OR(G442="",I442="",Q442=""),"",ABS(G442-I442)*F442*Q442)</f>
      </c>
      <c r="T442" s="21">
        <f>IF(OR(R442="",N(S442)=0),"",ROUND(R442/S442,2))</f>
      </c>
      <c r="U442" s="19">
        <f>IF(R442="","",IF(R442&gt;0,"Win",IF(R442&lt;0,"Loss","Even")))</f>
      </c>
      <c r="V442" s="20">
        <f>IF(R442="","",SUM($R$5:R442))</f>
      </c>
      <c r="W442" s="20">
        <f>IF(V442="","",MAX(0,MAX($V$5:V442)))</f>
      </c>
      <c r="X442" s="20">
        <f>IF(V442="","",V442-W442)</f>
      </c>
      <c r="Y442" s="19">
        <f>IF(A442="","",IF(COUNTIF($A$5:A442,A442)=1,MAX($Y$4:Y441)+1,""))</f>
      </c>
      <c r="Z442" s="19">
        <f>IF(A442="","",TEXT(A442,"ddd"))</f>
      </c>
    </row>
    <row r="443" spans="1:26" x14ac:dyDescent="0.25">
      <c r="A443" s="15"/>
      <c r="B443" s="16"/>
      <c r="G443" s="17"/>
      <c r="H443" s="17"/>
      <c r="I443" s="17"/>
      <c r="J443" s="17"/>
      <c r="K443" s="18"/>
      <c r="Q443" s="19">
        <f>IF(D443="","",IFERROR(VLOOKUP(D443,Lists!$G$5:$I$40,3,FALSE),""))</f>
      </c>
      <c r="R443" s="20">
        <f>IF(OR(G443="",H443="",Q443=""),"",IF(E443="Short",G443-H443,H443-G443)*F443*Q443-N(K443))</f>
      </c>
      <c r="S443" s="20">
        <f>IF(OR(G443="",I443="",Q443=""),"",ABS(G443-I443)*F443*Q443)</f>
      </c>
      <c r="T443" s="21">
        <f>IF(OR(R443="",N(S443)=0),"",ROUND(R443/S443,2))</f>
      </c>
      <c r="U443" s="19">
        <f>IF(R443="","",IF(R443&gt;0,"Win",IF(R443&lt;0,"Loss","Even")))</f>
      </c>
      <c r="V443" s="20">
        <f>IF(R443="","",SUM($R$5:R443))</f>
      </c>
      <c r="W443" s="20">
        <f>IF(V443="","",MAX(0,MAX($V$5:V443)))</f>
      </c>
      <c r="X443" s="20">
        <f>IF(V443="","",V443-W443)</f>
      </c>
      <c r="Y443" s="19">
        <f>IF(A443="","",IF(COUNTIF($A$5:A443,A443)=1,MAX($Y$4:Y442)+1,""))</f>
      </c>
      <c r="Z443" s="19">
        <f>IF(A443="","",TEXT(A443,"ddd"))</f>
      </c>
    </row>
    <row r="444" spans="1:26" x14ac:dyDescent="0.25">
      <c r="A444" s="15"/>
      <c r="B444" s="16"/>
      <c r="G444" s="17"/>
      <c r="H444" s="17"/>
      <c r="I444" s="17"/>
      <c r="J444" s="17"/>
      <c r="K444" s="18"/>
      <c r="Q444" s="19">
        <f>IF(D444="","",IFERROR(VLOOKUP(D444,Lists!$G$5:$I$40,3,FALSE),""))</f>
      </c>
      <c r="R444" s="20">
        <f>IF(OR(G444="",H444="",Q444=""),"",IF(E444="Short",G444-H444,H444-G444)*F444*Q444-N(K444))</f>
      </c>
      <c r="S444" s="20">
        <f>IF(OR(G444="",I444="",Q444=""),"",ABS(G444-I444)*F444*Q444)</f>
      </c>
      <c r="T444" s="21">
        <f>IF(OR(R444="",N(S444)=0),"",ROUND(R444/S444,2))</f>
      </c>
      <c r="U444" s="19">
        <f>IF(R444="","",IF(R444&gt;0,"Win",IF(R444&lt;0,"Loss","Even")))</f>
      </c>
      <c r="V444" s="20">
        <f>IF(R444="","",SUM($R$5:R444))</f>
      </c>
      <c r="W444" s="20">
        <f>IF(V444="","",MAX(0,MAX($V$5:V444)))</f>
      </c>
      <c r="X444" s="20">
        <f>IF(V444="","",V444-W444)</f>
      </c>
      <c r="Y444" s="19">
        <f>IF(A444="","",IF(COUNTIF($A$5:A444,A444)=1,MAX($Y$4:Y443)+1,""))</f>
      </c>
      <c r="Z444" s="19">
        <f>IF(A444="","",TEXT(A444,"ddd"))</f>
      </c>
    </row>
    <row r="445" spans="1:26" x14ac:dyDescent="0.25">
      <c r="A445" s="15"/>
      <c r="B445" s="16"/>
      <c r="G445" s="17"/>
      <c r="H445" s="17"/>
      <c r="I445" s="17"/>
      <c r="J445" s="17"/>
      <c r="K445" s="18"/>
      <c r="Q445" s="19">
        <f>IF(D445="","",IFERROR(VLOOKUP(D445,Lists!$G$5:$I$40,3,FALSE),""))</f>
      </c>
      <c r="R445" s="20">
        <f>IF(OR(G445="",H445="",Q445=""),"",IF(E445="Short",G445-H445,H445-G445)*F445*Q445-N(K445))</f>
      </c>
      <c r="S445" s="20">
        <f>IF(OR(G445="",I445="",Q445=""),"",ABS(G445-I445)*F445*Q445)</f>
      </c>
      <c r="T445" s="21">
        <f>IF(OR(R445="",N(S445)=0),"",ROUND(R445/S445,2))</f>
      </c>
      <c r="U445" s="19">
        <f>IF(R445="","",IF(R445&gt;0,"Win",IF(R445&lt;0,"Loss","Even")))</f>
      </c>
      <c r="V445" s="20">
        <f>IF(R445="","",SUM($R$5:R445))</f>
      </c>
      <c r="W445" s="20">
        <f>IF(V445="","",MAX(0,MAX($V$5:V445)))</f>
      </c>
      <c r="X445" s="20">
        <f>IF(V445="","",V445-W445)</f>
      </c>
      <c r="Y445" s="19">
        <f>IF(A445="","",IF(COUNTIF($A$5:A445,A445)=1,MAX($Y$4:Y444)+1,""))</f>
      </c>
      <c r="Z445" s="19">
        <f>IF(A445="","",TEXT(A445,"ddd"))</f>
      </c>
    </row>
    <row r="446" spans="1:26" x14ac:dyDescent="0.25">
      <c r="A446" s="15"/>
      <c r="B446" s="16"/>
      <c r="G446" s="17"/>
      <c r="H446" s="17"/>
      <c r="I446" s="17"/>
      <c r="J446" s="17"/>
      <c r="K446" s="18"/>
      <c r="Q446" s="19">
        <f>IF(D446="","",IFERROR(VLOOKUP(D446,Lists!$G$5:$I$40,3,FALSE),""))</f>
      </c>
      <c r="R446" s="20">
        <f>IF(OR(G446="",H446="",Q446=""),"",IF(E446="Short",G446-H446,H446-G446)*F446*Q446-N(K446))</f>
      </c>
      <c r="S446" s="20">
        <f>IF(OR(G446="",I446="",Q446=""),"",ABS(G446-I446)*F446*Q446)</f>
      </c>
      <c r="T446" s="21">
        <f>IF(OR(R446="",N(S446)=0),"",ROUND(R446/S446,2))</f>
      </c>
      <c r="U446" s="19">
        <f>IF(R446="","",IF(R446&gt;0,"Win",IF(R446&lt;0,"Loss","Even")))</f>
      </c>
      <c r="V446" s="20">
        <f>IF(R446="","",SUM($R$5:R446))</f>
      </c>
      <c r="W446" s="20">
        <f>IF(V446="","",MAX(0,MAX($V$5:V446)))</f>
      </c>
      <c r="X446" s="20">
        <f>IF(V446="","",V446-W446)</f>
      </c>
      <c r="Y446" s="19">
        <f>IF(A446="","",IF(COUNTIF($A$5:A446,A446)=1,MAX($Y$4:Y445)+1,""))</f>
      </c>
      <c r="Z446" s="19">
        <f>IF(A446="","",TEXT(A446,"ddd"))</f>
      </c>
    </row>
    <row r="447" spans="1:26" x14ac:dyDescent="0.25">
      <c r="A447" s="15"/>
      <c r="B447" s="16"/>
      <c r="G447" s="17"/>
      <c r="H447" s="17"/>
      <c r="I447" s="17"/>
      <c r="J447" s="17"/>
      <c r="K447" s="18"/>
      <c r="Q447" s="19">
        <f>IF(D447="","",IFERROR(VLOOKUP(D447,Lists!$G$5:$I$40,3,FALSE),""))</f>
      </c>
      <c r="R447" s="20">
        <f>IF(OR(G447="",H447="",Q447=""),"",IF(E447="Short",G447-H447,H447-G447)*F447*Q447-N(K447))</f>
      </c>
      <c r="S447" s="20">
        <f>IF(OR(G447="",I447="",Q447=""),"",ABS(G447-I447)*F447*Q447)</f>
      </c>
      <c r="T447" s="21">
        <f>IF(OR(R447="",N(S447)=0),"",ROUND(R447/S447,2))</f>
      </c>
      <c r="U447" s="19">
        <f>IF(R447="","",IF(R447&gt;0,"Win",IF(R447&lt;0,"Loss","Even")))</f>
      </c>
      <c r="V447" s="20">
        <f>IF(R447="","",SUM($R$5:R447))</f>
      </c>
      <c r="W447" s="20">
        <f>IF(V447="","",MAX(0,MAX($V$5:V447)))</f>
      </c>
      <c r="X447" s="20">
        <f>IF(V447="","",V447-W447)</f>
      </c>
      <c r="Y447" s="19">
        <f>IF(A447="","",IF(COUNTIF($A$5:A447,A447)=1,MAX($Y$4:Y446)+1,""))</f>
      </c>
      <c r="Z447" s="19">
        <f>IF(A447="","",TEXT(A447,"ddd"))</f>
      </c>
    </row>
    <row r="448" spans="1:26" x14ac:dyDescent="0.25">
      <c r="A448" s="15"/>
      <c r="B448" s="16"/>
      <c r="G448" s="17"/>
      <c r="H448" s="17"/>
      <c r="I448" s="17"/>
      <c r="J448" s="17"/>
      <c r="K448" s="18"/>
      <c r="Q448" s="19">
        <f>IF(D448="","",IFERROR(VLOOKUP(D448,Lists!$G$5:$I$40,3,FALSE),""))</f>
      </c>
      <c r="R448" s="20">
        <f>IF(OR(G448="",H448="",Q448=""),"",IF(E448="Short",G448-H448,H448-G448)*F448*Q448-N(K448))</f>
      </c>
      <c r="S448" s="20">
        <f>IF(OR(G448="",I448="",Q448=""),"",ABS(G448-I448)*F448*Q448)</f>
      </c>
      <c r="T448" s="21">
        <f>IF(OR(R448="",N(S448)=0),"",ROUND(R448/S448,2))</f>
      </c>
      <c r="U448" s="19">
        <f>IF(R448="","",IF(R448&gt;0,"Win",IF(R448&lt;0,"Loss","Even")))</f>
      </c>
      <c r="V448" s="20">
        <f>IF(R448="","",SUM($R$5:R448))</f>
      </c>
      <c r="W448" s="20">
        <f>IF(V448="","",MAX(0,MAX($V$5:V448)))</f>
      </c>
      <c r="X448" s="20">
        <f>IF(V448="","",V448-W448)</f>
      </c>
      <c r="Y448" s="19">
        <f>IF(A448="","",IF(COUNTIF($A$5:A448,A448)=1,MAX($Y$4:Y447)+1,""))</f>
      </c>
      <c r="Z448" s="19">
        <f>IF(A448="","",TEXT(A448,"ddd"))</f>
      </c>
    </row>
    <row r="449" spans="1:26" x14ac:dyDescent="0.25">
      <c r="A449" s="15"/>
      <c r="B449" s="16"/>
      <c r="G449" s="17"/>
      <c r="H449" s="17"/>
      <c r="I449" s="17"/>
      <c r="J449" s="17"/>
      <c r="K449" s="18"/>
      <c r="Q449" s="19">
        <f>IF(D449="","",IFERROR(VLOOKUP(D449,Lists!$G$5:$I$40,3,FALSE),""))</f>
      </c>
      <c r="R449" s="20">
        <f>IF(OR(G449="",H449="",Q449=""),"",IF(E449="Short",G449-H449,H449-G449)*F449*Q449-N(K449))</f>
      </c>
      <c r="S449" s="20">
        <f>IF(OR(G449="",I449="",Q449=""),"",ABS(G449-I449)*F449*Q449)</f>
      </c>
      <c r="T449" s="21">
        <f>IF(OR(R449="",N(S449)=0),"",ROUND(R449/S449,2))</f>
      </c>
      <c r="U449" s="19">
        <f>IF(R449="","",IF(R449&gt;0,"Win",IF(R449&lt;0,"Loss","Even")))</f>
      </c>
      <c r="V449" s="20">
        <f>IF(R449="","",SUM($R$5:R449))</f>
      </c>
      <c r="W449" s="20">
        <f>IF(V449="","",MAX(0,MAX($V$5:V449)))</f>
      </c>
      <c r="X449" s="20">
        <f>IF(V449="","",V449-W449)</f>
      </c>
      <c r="Y449" s="19">
        <f>IF(A449="","",IF(COUNTIF($A$5:A449,A449)=1,MAX($Y$4:Y448)+1,""))</f>
      </c>
      <c r="Z449" s="19">
        <f>IF(A449="","",TEXT(A449,"ddd"))</f>
      </c>
    </row>
    <row r="450" spans="1:26" x14ac:dyDescent="0.25">
      <c r="A450" s="15"/>
      <c r="B450" s="16"/>
      <c r="G450" s="17"/>
      <c r="H450" s="17"/>
      <c r="I450" s="17"/>
      <c r="J450" s="17"/>
      <c r="K450" s="18"/>
      <c r="Q450" s="19">
        <f>IF(D450="","",IFERROR(VLOOKUP(D450,Lists!$G$5:$I$40,3,FALSE),""))</f>
      </c>
      <c r="R450" s="20">
        <f>IF(OR(G450="",H450="",Q450=""),"",IF(E450="Short",G450-H450,H450-G450)*F450*Q450-N(K450))</f>
      </c>
      <c r="S450" s="20">
        <f>IF(OR(G450="",I450="",Q450=""),"",ABS(G450-I450)*F450*Q450)</f>
      </c>
      <c r="T450" s="21">
        <f>IF(OR(R450="",N(S450)=0),"",ROUND(R450/S450,2))</f>
      </c>
      <c r="U450" s="19">
        <f>IF(R450="","",IF(R450&gt;0,"Win",IF(R450&lt;0,"Loss","Even")))</f>
      </c>
      <c r="V450" s="20">
        <f>IF(R450="","",SUM($R$5:R450))</f>
      </c>
      <c r="W450" s="20">
        <f>IF(V450="","",MAX(0,MAX($V$5:V450)))</f>
      </c>
      <c r="X450" s="20">
        <f>IF(V450="","",V450-W450)</f>
      </c>
      <c r="Y450" s="19">
        <f>IF(A450="","",IF(COUNTIF($A$5:A450,A450)=1,MAX($Y$4:Y449)+1,""))</f>
      </c>
      <c r="Z450" s="19">
        <f>IF(A450="","",TEXT(A450,"ddd"))</f>
      </c>
    </row>
    <row r="451" spans="1:26" x14ac:dyDescent="0.25">
      <c r="A451" s="15"/>
      <c r="B451" s="16"/>
      <c r="G451" s="17"/>
      <c r="H451" s="17"/>
      <c r="I451" s="17"/>
      <c r="J451" s="17"/>
      <c r="K451" s="18"/>
      <c r="Q451" s="19">
        <f>IF(D451="","",IFERROR(VLOOKUP(D451,Lists!$G$5:$I$40,3,FALSE),""))</f>
      </c>
      <c r="R451" s="20">
        <f>IF(OR(G451="",H451="",Q451=""),"",IF(E451="Short",G451-H451,H451-G451)*F451*Q451-N(K451))</f>
      </c>
      <c r="S451" s="20">
        <f>IF(OR(G451="",I451="",Q451=""),"",ABS(G451-I451)*F451*Q451)</f>
      </c>
      <c r="T451" s="21">
        <f>IF(OR(R451="",N(S451)=0),"",ROUND(R451/S451,2))</f>
      </c>
      <c r="U451" s="19">
        <f>IF(R451="","",IF(R451&gt;0,"Win",IF(R451&lt;0,"Loss","Even")))</f>
      </c>
      <c r="V451" s="20">
        <f>IF(R451="","",SUM($R$5:R451))</f>
      </c>
      <c r="W451" s="20">
        <f>IF(V451="","",MAX(0,MAX($V$5:V451)))</f>
      </c>
      <c r="X451" s="20">
        <f>IF(V451="","",V451-W451)</f>
      </c>
      <c r="Y451" s="19">
        <f>IF(A451="","",IF(COUNTIF($A$5:A451,A451)=1,MAX($Y$4:Y450)+1,""))</f>
      </c>
      <c r="Z451" s="19">
        <f>IF(A451="","",TEXT(A451,"ddd"))</f>
      </c>
    </row>
    <row r="452" spans="1:26" x14ac:dyDescent="0.25">
      <c r="A452" s="15"/>
      <c r="B452" s="16"/>
      <c r="G452" s="17"/>
      <c r="H452" s="17"/>
      <c r="I452" s="17"/>
      <c r="J452" s="17"/>
      <c r="K452" s="18"/>
      <c r="Q452" s="19">
        <f>IF(D452="","",IFERROR(VLOOKUP(D452,Lists!$G$5:$I$40,3,FALSE),""))</f>
      </c>
      <c r="R452" s="20">
        <f>IF(OR(G452="",H452="",Q452=""),"",IF(E452="Short",G452-H452,H452-G452)*F452*Q452-N(K452))</f>
      </c>
      <c r="S452" s="20">
        <f>IF(OR(G452="",I452="",Q452=""),"",ABS(G452-I452)*F452*Q452)</f>
      </c>
      <c r="T452" s="21">
        <f>IF(OR(R452="",N(S452)=0),"",ROUND(R452/S452,2))</f>
      </c>
      <c r="U452" s="19">
        <f>IF(R452="","",IF(R452&gt;0,"Win",IF(R452&lt;0,"Loss","Even")))</f>
      </c>
      <c r="V452" s="20">
        <f>IF(R452="","",SUM($R$5:R452))</f>
      </c>
      <c r="W452" s="20">
        <f>IF(V452="","",MAX(0,MAX($V$5:V452)))</f>
      </c>
      <c r="X452" s="20">
        <f>IF(V452="","",V452-W452)</f>
      </c>
      <c r="Y452" s="19">
        <f>IF(A452="","",IF(COUNTIF($A$5:A452,A452)=1,MAX($Y$4:Y451)+1,""))</f>
      </c>
      <c r="Z452" s="19">
        <f>IF(A452="","",TEXT(A452,"ddd"))</f>
      </c>
    </row>
    <row r="453" spans="1:26" x14ac:dyDescent="0.25">
      <c r="A453" s="15"/>
      <c r="B453" s="16"/>
      <c r="G453" s="17"/>
      <c r="H453" s="17"/>
      <c r="I453" s="17"/>
      <c r="J453" s="17"/>
      <c r="K453" s="18"/>
      <c r="Q453" s="19">
        <f>IF(D453="","",IFERROR(VLOOKUP(D453,Lists!$G$5:$I$40,3,FALSE),""))</f>
      </c>
      <c r="R453" s="20">
        <f>IF(OR(G453="",H453="",Q453=""),"",IF(E453="Short",G453-H453,H453-G453)*F453*Q453-N(K453))</f>
      </c>
      <c r="S453" s="20">
        <f>IF(OR(G453="",I453="",Q453=""),"",ABS(G453-I453)*F453*Q453)</f>
      </c>
      <c r="T453" s="21">
        <f>IF(OR(R453="",N(S453)=0),"",ROUND(R453/S453,2))</f>
      </c>
      <c r="U453" s="19">
        <f>IF(R453="","",IF(R453&gt;0,"Win",IF(R453&lt;0,"Loss","Even")))</f>
      </c>
      <c r="V453" s="20">
        <f>IF(R453="","",SUM($R$5:R453))</f>
      </c>
      <c r="W453" s="20">
        <f>IF(V453="","",MAX(0,MAX($V$5:V453)))</f>
      </c>
      <c r="X453" s="20">
        <f>IF(V453="","",V453-W453)</f>
      </c>
      <c r="Y453" s="19">
        <f>IF(A453="","",IF(COUNTIF($A$5:A453,A453)=1,MAX($Y$4:Y452)+1,""))</f>
      </c>
      <c r="Z453" s="19">
        <f>IF(A453="","",TEXT(A453,"ddd"))</f>
      </c>
    </row>
    <row r="454" spans="1:26" x14ac:dyDescent="0.25">
      <c r="A454" s="15"/>
      <c r="B454" s="16"/>
      <c r="G454" s="17"/>
      <c r="H454" s="17"/>
      <c r="I454" s="17"/>
      <c r="J454" s="17"/>
      <c r="K454" s="18"/>
      <c r="Q454" s="19">
        <f>IF(D454="","",IFERROR(VLOOKUP(D454,Lists!$G$5:$I$40,3,FALSE),""))</f>
      </c>
      <c r="R454" s="20">
        <f>IF(OR(G454="",H454="",Q454=""),"",IF(E454="Short",G454-H454,H454-G454)*F454*Q454-N(K454))</f>
      </c>
      <c r="S454" s="20">
        <f>IF(OR(G454="",I454="",Q454=""),"",ABS(G454-I454)*F454*Q454)</f>
      </c>
      <c r="T454" s="21">
        <f>IF(OR(R454="",N(S454)=0),"",ROUND(R454/S454,2))</f>
      </c>
      <c r="U454" s="19">
        <f>IF(R454="","",IF(R454&gt;0,"Win",IF(R454&lt;0,"Loss","Even")))</f>
      </c>
      <c r="V454" s="20">
        <f>IF(R454="","",SUM($R$5:R454))</f>
      </c>
      <c r="W454" s="20">
        <f>IF(V454="","",MAX(0,MAX($V$5:V454)))</f>
      </c>
      <c r="X454" s="20">
        <f>IF(V454="","",V454-W454)</f>
      </c>
      <c r="Y454" s="19">
        <f>IF(A454="","",IF(COUNTIF($A$5:A454,A454)=1,MAX($Y$4:Y453)+1,""))</f>
      </c>
      <c r="Z454" s="19">
        <f>IF(A454="","",TEXT(A454,"ddd"))</f>
      </c>
    </row>
    <row r="455" spans="1:26" x14ac:dyDescent="0.25">
      <c r="A455" s="15"/>
      <c r="B455" s="16"/>
      <c r="G455" s="17"/>
      <c r="H455" s="17"/>
      <c r="I455" s="17"/>
      <c r="J455" s="17"/>
      <c r="K455" s="18"/>
      <c r="Q455" s="19">
        <f>IF(D455="","",IFERROR(VLOOKUP(D455,Lists!$G$5:$I$40,3,FALSE),""))</f>
      </c>
      <c r="R455" s="20">
        <f>IF(OR(G455="",H455="",Q455=""),"",IF(E455="Short",G455-H455,H455-G455)*F455*Q455-N(K455))</f>
      </c>
      <c r="S455" s="20">
        <f>IF(OR(G455="",I455="",Q455=""),"",ABS(G455-I455)*F455*Q455)</f>
      </c>
      <c r="T455" s="21">
        <f>IF(OR(R455="",N(S455)=0),"",ROUND(R455/S455,2))</f>
      </c>
      <c r="U455" s="19">
        <f>IF(R455="","",IF(R455&gt;0,"Win",IF(R455&lt;0,"Loss","Even")))</f>
      </c>
      <c r="V455" s="20">
        <f>IF(R455="","",SUM($R$5:R455))</f>
      </c>
      <c r="W455" s="20">
        <f>IF(V455="","",MAX(0,MAX($V$5:V455)))</f>
      </c>
      <c r="X455" s="20">
        <f>IF(V455="","",V455-W455)</f>
      </c>
      <c r="Y455" s="19">
        <f>IF(A455="","",IF(COUNTIF($A$5:A455,A455)=1,MAX($Y$4:Y454)+1,""))</f>
      </c>
      <c r="Z455" s="19">
        <f>IF(A455="","",TEXT(A455,"ddd"))</f>
      </c>
    </row>
    <row r="456" spans="1:26" x14ac:dyDescent="0.25">
      <c r="A456" s="15"/>
      <c r="B456" s="16"/>
      <c r="G456" s="17"/>
      <c r="H456" s="17"/>
      <c r="I456" s="17"/>
      <c r="J456" s="17"/>
      <c r="K456" s="18"/>
      <c r="Q456" s="19">
        <f>IF(D456="","",IFERROR(VLOOKUP(D456,Lists!$G$5:$I$40,3,FALSE),""))</f>
      </c>
      <c r="R456" s="20">
        <f>IF(OR(G456="",H456="",Q456=""),"",IF(E456="Short",G456-H456,H456-G456)*F456*Q456-N(K456))</f>
      </c>
      <c r="S456" s="20">
        <f>IF(OR(G456="",I456="",Q456=""),"",ABS(G456-I456)*F456*Q456)</f>
      </c>
      <c r="T456" s="21">
        <f>IF(OR(R456="",N(S456)=0),"",ROUND(R456/S456,2))</f>
      </c>
      <c r="U456" s="19">
        <f>IF(R456="","",IF(R456&gt;0,"Win",IF(R456&lt;0,"Loss","Even")))</f>
      </c>
      <c r="V456" s="20">
        <f>IF(R456="","",SUM($R$5:R456))</f>
      </c>
      <c r="W456" s="20">
        <f>IF(V456="","",MAX(0,MAX($V$5:V456)))</f>
      </c>
      <c r="X456" s="20">
        <f>IF(V456="","",V456-W456)</f>
      </c>
      <c r="Y456" s="19">
        <f>IF(A456="","",IF(COUNTIF($A$5:A456,A456)=1,MAX($Y$4:Y455)+1,""))</f>
      </c>
      <c r="Z456" s="19">
        <f>IF(A456="","",TEXT(A456,"ddd"))</f>
      </c>
    </row>
    <row r="457" spans="1:26" x14ac:dyDescent="0.25">
      <c r="A457" s="15"/>
      <c r="B457" s="16"/>
      <c r="G457" s="17"/>
      <c r="H457" s="17"/>
      <c r="I457" s="17"/>
      <c r="J457" s="17"/>
      <c r="K457" s="18"/>
      <c r="Q457" s="19">
        <f>IF(D457="","",IFERROR(VLOOKUP(D457,Lists!$G$5:$I$40,3,FALSE),""))</f>
      </c>
      <c r="R457" s="20">
        <f>IF(OR(G457="",H457="",Q457=""),"",IF(E457="Short",G457-H457,H457-G457)*F457*Q457-N(K457))</f>
      </c>
      <c r="S457" s="20">
        <f>IF(OR(G457="",I457="",Q457=""),"",ABS(G457-I457)*F457*Q457)</f>
      </c>
      <c r="T457" s="21">
        <f>IF(OR(R457="",N(S457)=0),"",ROUND(R457/S457,2))</f>
      </c>
      <c r="U457" s="19">
        <f>IF(R457="","",IF(R457&gt;0,"Win",IF(R457&lt;0,"Loss","Even")))</f>
      </c>
      <c r="V457" s="20">
        <f>IF(R457="","",SUM($R$5:R457))</f>
      </c>
      <c r="W457" s="20">
        <f>IF(V457="","",MAX(0,MAX($V$5:V457)))</f>
      </c>
      <c r="X457" s="20">
        <f>IF(V457="","",V457-W457)</f>
      </c>
      <c r="Y457" s="19">
        <f>IF(A457="","",IF(COUNTIF($A$5:A457,A457)=1,MAX($Y$4:Y456)+1,""))</f>
      </c>
      <c r="Z457" s="19">
        <f>IF(A457="","",TEXT(A457,"ddd"))</f>
      </c>
    </row>
    <row r="458" spans="1:26" x14ac:dyDescent="0.25">
      <c r="A458" s="15"/>
      <c r="B458" s="16"/>
      <c r="G458" s="17"/>
      <c r="H458" s="17"/>
      <c r="I458" s="17"/>
      <c r="J458" s="17"/>
      <c r="K458" s="18"/>
      <c r="Q458" s="19">
        <f>IF(D458="","",IFERROR(VLOOKUP(D458,Lists!$G$5:$I$40,3,FALSE),""))</f>
      </c>
      <c r="R458" s="20">
        <f>IF(OR(G458="",H458="",Q458=""),"",IF(E458="Short",G458-H458,H458-G458)*F458*Q458-N(K458))</f>
      </c>
      <c r="S458" s="20">
        <f>IF(OR(G458="",I458="",Q458=""),"",ABS(G458-I458)*F458*Q458)</f>
      </c>
      <c r="T458" s="21">
        <f>IF(OR(R458="",N(S458)=0),"",ROUND(R458/S458,2))</f>
      </c>
      <c r="U458" s="19">
        <f>IF(R458="","",IF(R458&gt;0,"Win",IF(R458&lt;0,"Loss","Even")))</f>
      </c>
      <c r="V458" s="20">
        <f>IF(R458="","",SUM($R$5:R458))</f>
      </c>
      <c r="W458" s="20">
        <f>IF(V458="","",MAX(0,MAX($V$5:V458)))</f>
      </c>
      <c r="X458" s="20">
        <f>IF(V458="","",V458-W458)</f>
      </c>
      <c r="Y458" s="19">
        <f>IF(A458="","",IF(COUNTIF($A$5:A458,A458)=1,MAX($Y$4:Y457)+1,""))</f>
      </c>
      <c r="Z458" s="19">
        <f>IF(A458="","",TEXT(A458,"ddd"))</f>
      </c>
    </row>
    <row r="459" spans="1:26" x14ac:dyDescent="0.25">
      <c r="A459" s="15"/>
      <c r="B459" s="16"/>
      <c r="G459" s="17"/>
      <c r="H459" s="17"/>
      <c r="I459" s="17"/>
      <c r="J459" s="17"/>
      <c r="K459" s="18"/>
      <c r="Q459" s="19">
        <f>IF(D459="","",IFERROR(VLOOKUP(D459,Lists!$G$5:$I$40,3,FALSE),""))</f>
      </c>
      <c r="R459" s="20">
        <f>IF(OR(G459="",H459="",Q459=""),"",IF(E459="Short",G459-H459,H459-G459)*F459*Q459-N(K459))</f>
      </c>
      <c r="S459" s="20">
        <f>IF(OR(G459="",I459="",Q459=""),"",ABS(G459-I459)*F459*Q459)</f>
      </c>
      <c r="T459" s="21">
        <f>IF(OR(R459="",N(S459)=0),"",ROUND(R459/S459,2))</f>
      </c>
      <c r="U459" s="19">
        <f>IF(R459="","",IF(R459&gt;0,"Win",IF(R459&lt;0,"Loss","Even")))</f>
      </c>
      <c r="V459" s="20">
        <f>IF(R459="","",SUM($R$5:R459))</f>
      </c>
      <c r="W459" s="20">
        <f>IF(V459="","",MAX(0,MAX($V$5:V459)))</f>
      </c>
      <c r="X459" s="20">
        <f>IF(V459="","",V459-W459)</f>
      </c>
      <c r="Y459" s="19">
        <f>IF(A459="","",IF(COUNTIF($A$5:A459,A459)=1,MAX($Y$4:Y458)+1,""))</f>
      </c>
      <c r="Z459" s="19">
        <f>IF(A459="","",TEXT(A459,"ddd"))</f>
      </c>
    </row>
    <row r="460" spans="1:26" x14ac:dyDescent="0.25">
      <c r="A460" s="15"/>
      <c r="B460" s="16"/>
      <c r="G460" s="17"/>
      <c r="H460" s="17"/>
      <c r="I460" s="17"/>
      <c r="J460" s="17"/>
      <c r="K460" s="18"/>
      <c r="Q460" s="19">
        <f>IF(D460="","",IFERROR(VLOOKUP(D460,Lists!$G$5:$I$40,3,FALSE),""))</f>
      </c>
      <c r="R460" s="20">
        <f>IF(OR(G460="",H460="",Q460=""),"",IF(E460="Short",G460-H460,H460-G460)*F460*Q460-N(K460))</f>
      </c>
      <c r="S460" s="20">
        <f>IF(OR(G460="",I460="",Q460=""),"",ABS(G460-I460)*F460*Q460)</f>
      </c>
      <c r="T460" s="21">
        <f>IF(OR(R460="",N(S460)=0),"",ROUND(R460/S460,2))</f>
      </c>
      <c r="U460" s="19">
        <f>IF(R460="","",IF(R460&gt;0,"Win",IF(R460&lt;0,"Loss","Even")))</f>
      </c>
      <c r="V460" s="20">
        <f>IF(R460="","",SUM($R$5:R460))</f>
      </c>
      <c r="W460" s="20">
        <f>IF(V460="","",MAX(0,MAX($V$5:V460)))</f>
      </c>
      <c r="X460" s="20">
        <f>IF(V460="","",V460-W460)</f>
      </c>
      <c r="Y460" s="19">
        <f>IF(A460="","",IF(COUNTIF($A$5:A460,A460)=1,MAX($Y$4:Y459)+1,""))</f>
      </c>
      <c r="Z460" s="19">
        <f>IF(A460="","",TEXT(A460,"ddd"))</f>
      </c>
    </row>
    <row r="461" spans="1:26" x14ac:dyDescent="0.25">
      <c r="A461" s="15"/>
      <c r="B461" s="16"/>
      <c r="G461" s="17"/>
      <c r="H461" s="17"/>
      <c r="I461" s="17"/>
      <c r="J461" s="17"/>
      <c r="K461" s="18"/>
      <c r="Q461" s="19">
        <f>IF(D461="","",IFERROR(VLOOKUP(D461,Lists!$G$5:$I$40,3,FALSE),""))</f>
      </c>
      <c r="R461" s="20">
        <f>IF(OR(G461="",H461="",Q461=""),"",IF(E461="Short",G461-H461,H461-G461)*F461*Q461-N(K461))</f>
      </c>
      <c r="S461" s="20">
        <f>IF(OR(G461="",I461="",Q461=""),"",ABS(G461-I461)*F461*Q461)</f>
      </c>
      <c r="T461" s="21">
        <f>IF(OR(R461="",N(S461)=0),"",ROUND(R461/S461,2))</f>
      </c>
      <c r="U461" s="19">
        <f>IF(R461="","",IF(R461&gt;0,"Win",IF(R461&lt;0,"Loss","Even")))</f>
      </c>
      <c r="V461" s="20">
        <f>IF(R461="","",SUM($R$5:R461))</f>
      </c>
      <c r="W461" s="20">
        <f>IF(V461="","",MAX(0,MAX($V$5:V461)))</f>
      </c>
      <c r="X461" s="20">
        <f>IF(V461="","",V461-W461)</f>
      </c>
      <c r="Y461" s="19">
        <f>IF(A461="","",IF(COUNTIF($A$5:A461,A461)=1,MAX($Y$4:Y460)+1,""))</f>
      </c>
      <c r="Z461" s="19">
        <f>IF(A461="","",TEXT(A461,"ddd"))</f>
      </c>
    </row>
    <row r="462" spans="1:26" x14ac:dyDescent="0.25">
      <c r="A462" s="15"/>
      <c r="B462" s="16"/>
      <c r="G462" s="17"/>
      <c r="H462" s="17"/>
      <c r="I462" s="17"/>
      <c r="J462" s="17"/>
      <c r="K462" s="18"/>
      <c r="Q462" s="19">
        <f>IF(D462="","",IFERROR(VLOOKUP(D462,Lists!$G$5:$I$40,3,FALSE),""))</f>
      </c>
      <c r="R462" s="20">
        <f>IF(OR(G462="",H462="",Q462=""),"",IF(E462="Short",G462-H462,H462-G462)*F462*Q462-N(K462))</f>
      </c>
      <c r="S462" s="20">
        <f>IF(OR(G462="",I462="",Q462=""),"",ABS(G462-I462)*F462*Q462)</f>
      </c>
      <c r="T462" s="21">
        <f>IF(OR(R462="",N(S462)=0),"",ROUND(R462/S462,2))</f>
      </c>
      <c r="U462" s="19">
        <f>IF(R462="","",IF(R462&gt;0,"Win",IF(R462&lt;0,"Loss","Even")))</f>
      </c>
      <c r="V462" s="20">
        <f>IF(R462="","",SUM($R$5:R462))</f>
      </c>
      <c r="W462" s="20">
        <f>IF(V462="","",MAX(0,MAX($V$5:V462)))</f>
      </c>
      <c r="X462" s="20">
        <f>IF(V462="","",V462-W462)</f>
      </c>
      <c r="Y462" s="19">
        <f>IF(A462="","",IF(COUNTIF($A$5:A462,A462)=1,MAX($Y$4:Y461)+1,""))</f>
      </c>
      <c r="Z462" s="19">
        <f>IF(A462="","",TEXT(A462,"ddd"))</f>
      </c>
    </row>
    <row r="463" spans="1:26" x14ac:dyDescent="0.25">
      <c r="A463" s="15"/>
      <c r="B463" s="16"/>
      <c r="G463" s="17"/>
      <c r="H463" s="17"/>
      <c r="I463" s="17"/>
      <c r="J463" s="17"/>
      <c r="K463" s="18"/>
      <c r="Q463" s="19">
        <f>IF(D463="","",IFERROR(VLOOKUP(D463,Lists!$G$5:$I$40,3,FALSE),""))</f>
      </c>
      <c r="R463" s="20">
        <f>IF(OR(G463="",H463="",Q463=""),"",IF(E463="Short",G463-H463,H463-G463)*F463*Q463-N(K463))</f>
      </c>
      <c r="S463" s="20">
        <f>IF(OR(G463="",I463="",Q463=""),"",ABS(G463-I463)*F463*Q463)</f>
      </c>
      <c r="T463" s="21">
        <f>IF(OR(R463="",N(S463)=0),"",ROUND(R463/S463,2))</f>
      </c>
      <c r="U463" s="19">
        <f>IF(R463="","",IF(R463&gt;0,"Win",IF(R463&lt;0,"Loss","Even")))</f>
      </c>
      <c r="V463" s="20">
        <f>IF(R463="","",SUM($R$5:R463))</f>
      </c>
      <c r="W463" s="20">
        <f>IF(V463="","",MAX(0,MAX($V$5:V463)))</f>
      </c>
      <c r="X463" s="20">
        <f>IF(V463="","",V463-W463)</f>
      </c>
      <c r="Y463" s="19">
        <f>IF(A463="","",IF(COUNTIF($A$5:A463,A463)=1,MAX($Y$4:Y462)+1,""))</f>
      </c>
      <c r="Z463" s="19">
        <f>IF(A463="","",TEXT(A463,"ddd"))</f>
      </c>
    </row>
    <row r="464" spans="1:26" x14ac:dyDescent="0.25">
      <c r="A464" s="15"/>
      <c r="B464" s="16"/>
      <c r="G464" s="17"/>
      <c r="H464" s="17"/>
      <c r="I464" s="17"/>
      <c r="J464" s="17"/>
      <c r="K464" s="18"/>
      <c r="Q464" s="19">
        <f>IF(D464="","",IFERROR(VLOOKUP(D464,Lists!$G$5:$I$40,3,FALSE),""))</f>
      </c>
      <c r="R464" s="20">
        <f>IF(OR(G464="",H464="",Q464=""),"",IF(E464="Short",G464-H464,H464-G464)*F464*Q464-N(K464))</f>
      </c>
      <c r="S464" s="20">
        <f>IF(OR(G464="",I464="",Q464=""),"",ABS(G464-I464)*F464*Q464)</f>
      </c>
      <c r="T464" s="21">
        <f>IF(OR(R464="",N(S464)=0),"",ROUND(R464/S464,2))</f>
      </c>
      <c r="U464" s="19">
        <f>IF(R464="","",IF(R464&gt;0,"Win",IF(R464&lt;0,"Loss","Even")))</f>
      </c>
      <c r="V464" s="20">
        <f>IF(R464="","",SUM($R$5:R464))</f>
      </c>
      <c r="W464" s="20">
        <f>IF(V464="","",MAX(0,MAX($V$5:V464)))</f>
      </c>
      <c r="X464" s="20">
        <f>IF(V464="","",V464-W464)</f>
      </c>
      <c r="Y464" s="19">
        <f>IF(A464="","",IF(COUNTIF($A$5:A464,A464)=1,MAX($Y$4:Y463)+1,""))</f>
      </c>
      <c r="Z464" s="19">
        <f>IF(A464="","",TEXT(A464,"ddd"))</f>
      </c>
    </row>
    <row r="465" spans="1:26" x14ac:dyDescent="0.25">
      <c r="A465" s="15"/>
      <c r="B465" s="16"/>
      <c r="G465" s="17"/>
      <c r="H465" s="17"/>
      <c r="I465" s="17"/>
      <c r="J465" s="17"/>
      <c r="K465" s="18"/>
      <c r="Q465" s="19">
        <f>IF(D465="","",IFERROR(VLOOKUP(D465,Lists!$G$5:$I$40,3,FALSE),""))</f>
      </c>
      <c r="R465" s="20">
        <f>IF(OR(G465="",H465="",Q465=""),"",IF(E465="Short",G465-H465,H465-G465)*F465*Q465-N(K465))</f>
      </c>
      <c r="S465" s="20">
        <f>IF(OR(G465="",I465="",Q465=""),"",ABS(G465-I465)*F465*Q465)</f>
      </c>
      <c r="T465" s="21">
        <f>IF(OR(R465="",N(S465)=0),"",ROUND(R465/S465,2))</f>
      </c>
      <c r="U465" s="19">
        <f>IF(R465="","",IF(R465&gt;0,"Win",IF(R465&lt;0,"Loss","Even")))</f>
      </c>
      <c r="V465" s="20">
        <f>IF(R465="","",SUM($R$5:R465))</f>
      </c>
      <c r="W465" s="20">
        <f>IF(V465="","",MAX(0,MAX($V$5:V465)))</f>
      </c>
      <c r="X465" s="20">
        <f>IF(V465="","",V465-W465)</f>
      </c>
      <c r="Y465" s="19">
        <f>IF(A465="","",IF(COUNTIF($A$5:A465,A465)=1,MAX($Y$4:Y464)+1,""))</f>
      </c>
      <c r="Z465" s="19">
        <f>IF(A465="","",TEXT(A465,"ddd"))</f>
      </c>
    </row>
    <row r="466" spans="1:26" x14ac:dyDescent="0.25">
      <c r="A466" s="15"/>
      <c r="B466" s="16"/>
      <c r="G466" s="17"/>
      <c r="H466" s="17"/>
      <c r="I466" s="17"/>
      <c r="J466" s="17"/>
      <c r="K466" s="18"/>
      <c r="Q466" s="19">
        <f>IF(D466="","",IFERROR(VLOOKUP(D466,Lists!$G$5:$I$40,3,FALSE),""))</f>
      </c>
      <c r="R466" s="20">
        <f>IF(OR(G466="",H466="",Q466=""),"",IF(E466="Short",G466-H466,H466-G466)*F466*Q466-N(K466))</f>
      </c>
      <c r="S466" s="20">
        <f>IF(OR(G466="",I466="",Q466=""),"",ABS(G466-I466)*F466*Q466)</f>
      </c>
      <c r="T466" s="21">
        <f>IF(OR(R466="",N(S466)=0),"",ROUND(R466/S466,2))</f>
      </c>
      <c r="U466" s="19">
        <f>IF(R466="","",IF(R466&gt;0,"Win",IF(R466&lt;0,"Loss","Even")))</f>
      </c>
      <c r="V466" s="20">
        <f>IF(R466="","",SUM($R$5:R466))</f>
      </c>
      <c r="W466" s="20">
        <f>IF(V466="","",MAX(0,MAX($V$5:V466)))</f>
      </c>
      <c r="X466" s="20">
        <f>IF(V466="","",V466-W466)</f>
      </c>
      <c r="Y466" s="19">
        <f>IF(A466="","",IF(COUNTIF($A$5:A466,A466)=1,MAX($Y$4:Y465)+1,""))</f>
      </c>
      <c r="Z466" s="19">
        <f>IF(A466="","",TEXT(A466,"ddd"))</f>
      </c>
    </row>
    <row r="467" spans="1:26" x14ac:dyDescent="0.25">
      <c r="A467" s="15"/>
      <c r="B467" s="16"/>
      <c r="G467" s="17"/>
      <c r="H467" s="17"/>
      <c r="I467" s="17"/>
      <c r="J467" s="17"/>
      <c r="K467" s="18"/>
      <c r="Q467" s="19">
        <f>IF(D467="","",IFERROR(VLOOKUP(D467,Lists!$G$5:$I$40,3,FALSE),""))</f>
      </c>
      <c r="R467" s="20">
        <f>IF(OR(G467="",H467="",Q467=""),"",IF(E467="Short",G467-H467,H467-G467)*F467*Q467-N(K467))</f>
      </c>
      <c r="S467" s="20">
        <f>IF(OR(G467="",I467="",Q467=""),"",ABS(G467-I467)*F467*Q467)</f>
      </c>
      <c r="T467" s="21">
        <f>IF(OR(R467="",N(S467)=0),"",ROUND(R467/S467,2))</f>
      </c>
      <c r="U467" s="19">
        <f>IF(R467="","",IF(R467&gt;0,"Win",IF(R467&lt;0,"Loss","Even")))</f>
      </c>
      <c r="V467" s="20">
        <f>IF(R467="","",SUM($R$5:R467))</f>
      </c>
      <c r="W467" s="20">
        <f>IF(V467="","",MAX(0,MAX($V$5:V467)))</f>
      </c>
      <c r="X467" s="20">
        <f>IF(V467="","",V467-W467)</f>
      </c>
      <c r="Y467" s="19">
        <f>IF(A467="","",IF(COUNTIF($A$5:A467,A467)=1,MAX($Y$4:Y466)+1,""))</f>
      </c>
      <c r="Z467" s="19">
        <f>IF(A467="","",TEXT(A467,"ddd"))</f>
      </c>
    </row>
    <row r="468" spans="1:26" x14ac:dyDescent="0.25">
      <c r="A468" s="15"/>
      <c r="B468" s="16"/>
      <c r="G468" s="17"/>
      <c r="H468" s="17"/>
      <c r="I468" s="17"/>
      <c r="J468" s="17"/>
      <c r="K468" s="18"/>
      <c r="Q468" s="19">
        <f>IF(D468="","",IFERROR(VLOOKUP(D468,Lists!$G$5:$I$40,3,FALSE),""))</f>
      </c>
      <c r="R468" s="20">
        <f>IF(OR(G468="",H468="",Q468=""),"",IF(E468="Short",G468-H468,H468-G468)*F468*Q468-N(K468))</f>
      </c>
      <c r="S468" s="20">
        <f>IF(OR(G468="",I468="",Q468=""),"",ABS(G468-I468)*F468*Q468)</f>
      </c>
      <c r="T468" s="21">
        <f>IF(OR(R468="",N(S468)=0),"",ROUND(R468/S468,2))</f>
      </c>
      <c r="U468" s="19">
        <f>IF(R468="","",IF(R468&gt;0,"Win",IF(R468&lt;0,"Loss","Even")))</f>
      </c>
      <c r="V468" s="20">
        <f>IF(R468="","",SUM($R$5:R468))</f>
      </c>
      <c r="W468" s="20">
        <f>IF(V468="","",MAX(0,MAX($V$5:V468)))</f>
      </c>
      <c r="X468" s="20">
        <f>IF(V468="","",V468-W468)</f>
      </c>
      <c r="Y468" s="19">
        <f>IF(A468="","",IF(COUNTIF($A$5:A468,A468)=1,MAX($Y$4:Y467)+1,""))</f>
      </c>
      <c r="Z468" s="19">
        <f>IF(A468="","",TEXT(A468,"ddd"))</f>
      </c>
    </row>
    <row r="469" spans="1:26" x14ac:dyDescent="0.25">
      <c r="A469" s="15"/>
      <c r="B469" s="16"/>
      <c r="G469" s="17"/>
      <c r="H469" s="17"/>
      <c r="I469" s="17"/>
      <c r="J469" s="17"/>
      <c r="K469" s="18"/>
      <c r="Q469" s="19">
        <f>IF(D469="","",IFERROR(VLOOKUP(D469,Lists!$G$5:$I$40,3,FALSE),""))</f>
      </c>
      <c r="R469" s="20">
        <f>IF(OR(G469="",H469="",Q469=""),"",IF(E469="Short",G469-H469,H469-G469)*F469*Q469-N(K469))</f>
      </c>
      <c r="S469" s="20">
        <f>IF(OR(G469="",I469="",Q469=""),"",ABS(G469-I469)*F469*Q469)</f>
      </c>
      <c r="T469" s="21">
        <f>IF(OR(R469="",N(S469)=0),"",ROUND(R469/S469,2))</f>
      </c>
      <c r="U469" s="19">
        <f>IF(R469="","",IF(R469&gt;0,"Win",IF(R469&lt;0,"Loss","Even")))</f>
      </c>
      <c r="V469" s="20">
        <f>IF(R469="","",SUM($R$5:R469))</f>
      </c>
      <c r="W469" s="20">
        <f>IF(V469="","",MAX(0,MAX($V$5:V469)))</f>
      </c>
      <c r="X469" s="20">
        <f>IF(V469="","",V469-W469)</f>
      </c>
      <c r="Y469" s="19">
        <f>IF(A469="","",IF(COUNTIF($A$5:A469,A469)=1,MAX($Y$4:Y468)+1,""))</f>
      </c>
      <c r="Z469" s="19">
        <f>IF(A469="","",TEXT(A469,"ddd"))</f>
      </c>
    </row>
    <row r="470" spans="1:26" x14ac:dyDescent="0.25">
      <c r="A470" s="15"/>
      <c r="B470" s="16"/>
      <c r="G470" s="17"/>
      <c r="H470" s="17"/>
      <c r="I470" s="17"/>
      <c r="J470" s="17"/>
      <c r="K470" s="18"/>
      <c r="Q470" s="19">
        <f>IF(D470="","",IFERROR(VLOOKUP(D470,Lists!$G$5:$I$40,3,FALSE),""))</f>
      </c>
      <c r="R470" s="20">
        <f>IF(OR(G470="",H470="",Q470=""),"",IF(E470="Short",G470-H470,H470-G470)*F470*Q470-N(K470))</f>
      </c>
      <c r="S470" s="20">
        <f>IF(OR(G470="",I470="",Q470=""),"",ABS(G470-I470)*F470*Q470)</f>
      </c>
      <c r="T470" s="21">
        <f>IF(OR(R470="",N(S470)=0),"",ROUND(R470/S470,2))</f>
      </c>
      <c r="U470" s="19">
        <f>IF(R470="","",IF(R470&gt;0,"Win",IF(R470&lt;0,"Loss","Even")))</f>
      </c>
      <c r="V470" s="20">
        <f>IF(R470="","",SUM($R$5:R470))</f>
      </c>
      <c r="W470" s="20">
        <f>IF(V470="","",MAX(0,MAX($V$5:V470)))</f>
      </c>
      <c r="X470" s="20">
        <f>IF(V470="","",V470-W470)</f>
      </c>
      <c r="Y470" s="19">
        <f>IF(A470="","",IF(COUNTIF($A$5:A470,A470)=1,MAX($Y$4:Y469)+1,""))</f>
      </c>
      <c r="Z470" s="19">
        <f>IF(A470="","",TEXT(A470,"ddd"))</f>
      </c>
    </row>
    <row r="471" spans="1:26" x14ac:dyDescent="0.25">
      <c r="A471" s="15"/>
      <c r="B471" s="16"/>
      <c r="G471" s="17"/>
      <c r="H471" s="17"/>
      <c r="I471" s="17"/>
      <c r="J471" s="17"/>
      <c r="K471" s="18"/>
      <c r="Q471" s="19">
        <f>IF(D471="","",IFERROR(VLOOKUP(D471,Lists!$G$5:$I$40,3,FALSE),""))</f>
      </c>
      <c r="R471" s="20">
        <f>IF(OR(G471="",H471="",Q471=""),"",IF(E471="Short",G471-H471,H471-G471)*F471*Q471-N(K471))</f>
      </c>
      <c r="S471" s="20">
        <f>IF(OR(G471="",I471="",Q471=""),"",ABS(G471-I471)*F471*Q471)</f>
      </c>
      <c r="T471" s="21">
        <f>IF(OR(R471="",N(S471)=0),"",ROUND(R471/S471,2))</f>
      </c>
      <c r="U471" s="19">
        <f>IF(R471="","",IF(R471&gt;0,"Win",IF(R471&lt;0,"Loss","Even")))</f>
      </c>
      <c r="V471" s="20">
        <f>IF(R471="","",SUM($R$5:R471))</f>
      </c>
      <c r="W471" s="20">
        <f>IF(V471="","",MAX(0,MAX($V$5:V471)))</f>
      </c>
      <c r="X471" s="20">
        <f>IF(V471="","",V471-W471)</f>
      </c>
      <c r="Y471" s="19">
        <f>IF(A471="","",IF(COUNTIF($A$5:A471,A471)=1,MAX($Y$4:Y470)+1,""))</f>
      </c>
      <c r="Z471" s="19">
        <f>IF(A471="","",TEXT(A471,"ddd"))</f>
      </c>
    </row>
    <row r="472" spans="1:26" x14ac:dyDescent="0.25">
      <c r="A472" s="15"/>
      <c r="B472" s="16"/>
      <c r="G472" s="17"/>
      <c r="H472" s="17"/>
      <c r="I472" s="17"/>
      <c r="J472" s="17"/>
      <c r="K472" s="18"/>
      <c r="Q472" s="19">
        <f>IF(D472="","",IFERROR(VLOOKUP(D472,Lists!$G$5:$I$40,3,FALSE),""))</f>
      </c>
      <c r="R472" s="20">
        <f>IF(OR(G472="",H472="",Q472=""),"",IF(E472="Short",G472-H472,H472-G472)*F472*Q472-N(K472))</f>
      </c>
      <c r="S472" s="20">
        <f>IF(OR(G472="",I472="",Q472=""),"",ABS(G472-I472)*F472*Q472)</f>
      </c>
      <c r="T472" s="21">
        <f>IF(OR(R472="",N(S472)=0),"",ROUND(R472/S472,2))</f>
      </c>
      <c r="U472" s="19">
        <f>IF(R472="","",IF(R472&gt;0,"Win",IF(R472&lt;0,"Loss","Even")))</f>
      </c>
      <c r="V472" s="20">
        <f>IF(R472="","",SUM($R$5:R472))</f>
      </c>
      <c r="W472" s="20">
        <f>IF(V472="","",MAX(0,MAX($V$5:V472)))</f>
      </c>
      <c r="X472" s="20">
        <f>IF(V472="","",V472-W472)</f>
      </c>
      <c r="Y472" s="19">
        <f>IF(A472="","",IF(COUNTIF($A$5:A472,A472)=1,MAX($Y$4:Y471)+1,""))</f>
      </c>
      <c r="Z472" s="19">
        <f>IF(A472="","",TEXT(A472,"ddd"))</f>
      </c>
    </row>
    <row r="473" spans="1:26" x14ac:dyDescent="0.25">
      <c r="A473" s="15"/>
      <c r="B473" s="16"/>
      <c r="G473" s="17"/>
      <c r="H473" s="17"/>
      <c r="I473" s="17"/>
      <c r="J473" s="17"/>
      <c r="K473" s="18"/>
      <c r="Q473" s="19">
        <f>IF(D473="","",IFERROR(VLOOKUP(D473,Lists!$G$5:$I$40,3,FALSE),""))</f>
      </c>
      <c r="R473" s="20">
        <f>IF(OR(G473="",H473="",Q473=""),"",IF(E473="Short",G473-H473,H473-G473)*F473*Q473-N(K473))</f>
      </c>
      <c r="S473" s="20">
        <f>IF(OR(G473="",I473="",Q473=""),"",ABS(G473-I473)*F473*Q473)</f>
      </c>
      <c r="T473" s="21">
        <f>IF(OR(R473="",N(S473)=0),"",ROUND(R473/S473,2))</f>
      </c>
      <c r="U473" s="19">
        <f>IF(R473="","",IF(R473&gt;0,"Win",IF(R473&lt;0,"Loss","Even")))</f>
      </c>
      <c r="V473" s="20">
        <f>IF(R473="","",SUM($R$5:R473))</f>
      </c>
      <c r="W473" s="20">
        <f>IF(V473="","",MAX(0,MAX($V$5:V473)))</f>
      </c>
      <c r="X473" s="20">
        <f>IF(V473="","",V473-W473)</f>
      </c>
      <c r="Y473" s="19">
        <f>IF(A473="","",IF(COUNTIF($A$5:A473,A473)=1,MAX($Y$4:Y472)+1,""))</f>
      </c>
      <c r="Z473" s="19">
        <f>IF(A473="","",TEXT(A473,"ddd"))</f>
      </c>
    </row>
    <row r="474" spans="1:26" x14ac:dyDescent="0.25">
      <c r="A474" s="15"/>
      <c r="B474" s="16"/>
      <c r="G474" s="17"/>
      <c r="H474" s="17"/>
      <c r="I474" s="17"/>
      <c r="J474" s="17"/>
      <c r="K474" s="18"/>
      <c r="Q474" s="19">
        <f>IF(D474="","",IFERROR(VLOOKUP(D474,Lists!$G$5:$I$40,3,FALSE),""))</f>
      </c>
      <c r="R474" s="20">
        <f>IF(OR(G474="",H474="",Q474=""),"",IF(E474="Short",G474-H474,H474-G474)*F474*Q474-N(K474))</f>
      </c>
      <c r="S474" s="20">
        <f>IF(OR(G474="",I474="",Q474=""),"",ABS(G474-I474)*F474*Q474)</f>
      </c>
      <c r="T474" s="21">
        <f>IF(OR(R474="",N(S474)=0),"",ROUND(R474/S474,2))</f>
      </c>
      <c r="U474" s="19">
        <f>IF(R474="","",IF(R474&gt;0,"Win",IF(R474&lt;0,"Loss","Even")))</f>
      </c>
      <c r="V474" s="20">
        <f>IF(R474="","",SUM($R$5:R474))</f>
      </c>
      <c r="W474" s="20">
        <f>IF(V474="","",MAX(0,MAX($V$5:V474)))</f>
      </c>
      <c r="X474" s="20">
        <f>IF(V474="","",V474-W474)</f>
      </c>
      <c r="Y474" s="19">
        <f>IF(A474="","",IF(COUNTIF($A$5:A474,A474)=1,MAX($Y$4:Y473)+1,""))</f>
      </c>
      <c r="Z474" s="19">
        <f>IF(A474="","",TEXT(A474,"ddd"))</f>
      </c>
    </row>
    <row r="475" spans="1:26" x14ac:dyDescent="0.25">
      <c r="A475" s="15"/>
      <c r="B475" s="16"/>
      <c r="G475" s="17"/>
      <c r="H475" s="17"/>
      <c r="I475" s="17"/>
      <c r="J475" s="17"/>
      <c r="K475" s="18"/>
      <c r="Q475" s="19">
        <f>IF(D475="","",IFERROR(VLOOKUP(D475,Lists!$G$5:$I$40,3,FALSE),""))</f>
      </c>
      <c r="R475" s="20">
        <f>IF(OR(G475="",H475="",Q475=""),"",IF(E475="Short",G475-H475,H475-G475)*F475*Q475-N(K475))</f>
      </c>
      <c r="S475" s="20">
        <f>IF(OR(G475="",I475="",Q475=""),"",ABS(G475-I475)*F475*Q475)</f>
      </c>
      <c r="T475" s="21">
        <f>IF(OR(R475="",N(S475)=0),"",ROUND(R475/S475,2))</f>
      </c>
      <c r="U475" s="19">
        <f>IF(R475="","",IF(R475&gt;0,"Win",IF(R475&lt;0,"Loss","Even")))</f>
      </c>
      <c r="V475" s="20">
        <f>IF(R475="","",SUM($R$5:R475))</f>
      </c>
      <c r="W475" s="20">
        <f>IF(V475="","",MAX(0,MAX($V$5:V475)))</f>
      </c>
      <c r="X475" s="20">
        <f>IF(V475="","",V475-W475)</f>
      </c>
      <c r="Y475" s="19">
        <f>IF(A475="","",IF(COUNTIF($A$5:A475,A475)=1,MAX($Y$4:Y474)+1,""))</f>
      </c>
      <c r="Z475" s="19">
        <f>IF(A475="","",TEXT(A475,"ddd"))</f>
      </c>
    </row>
    <row r="476" spans="1:26" x14ac:dyDescent="0.25">
      <c r="A476" s="15"/>
      <c r="B476" s="16"/>
      <c r="G476" s="17"/>
      <c r="H476" s="17"/>
      <c r="I476" s="17"/>
      <c r="J476" s="17"/>
      <c r="K476" s="18"/>
      <c r="Q476" s="19">
        <f>IF(D476="","",IFERROR(VLOOKUP(D476,Lists!$G$5:$I$40,3,FALSE),""))</f>
      </c>
      <c r="R476" s="20">
        <f>IF(OR(G476="",H476="",Q476=""),"",IF(E476="Short",G476-H476,H476-G476)*F476*Q476-N(K476))</f>
      </c>
      <c r="S476" s="20">
        <f>IF(OR(G476="",I476="",Q476=""),"",ABS(G476-I476)*F476*Q476)</f>
      </c>
      <c r="T476" s="21">
        <f>IF(OR(R476="",N(S476)=0),"",ROUND(R476/S476,2))</f>
      </c>
      <c r="U476" s="19">
        <f>IF(R476="","",IF(R476&gt;0,"Win",IF(R476&lt;0,"Loss","Even")))</f>
      </c>
      <c r="V476" s="20">
        <f>IF(R476="","",SUM($R$5:R476))</f>
      </c>
      <c r="W476" s="20">
        <f>IF(V476="","",MAX(0,MAX($V$5:V476)))</f>
      </c>
      <c r="X476" s="20">
        <f>IF(V476="","",V476-W476)</f>
      </c>
      <c r="Y476" s="19">
        <f>IF(A476="","",IF(COUNTIF($A$5:A476,A476)=1,MAX($Y$4:Y475)+1,""))</f>
      </c>
      <c r="Z476" s="19">
        <f>IF(A476="","",TEXT(A476,"ddd"))</f>
      </c>
    </row>
    <row r="477" spans="1:26" x14ac:dyDescent="0.25">
      <c r="A477" s="15"/>
      <c r="B477" s="16"/>
      <c r="G477" s="17"/>
      <c r="H477" s="17"/>
      <c r="I477" s="17"/>
      <c r="J477" s="17"/>
      <c r="K477" s="18"/>
      <c r="Q477" s="19">
        <f>IF(D477="","",IFERROR(VLOOKUP(D477,Lists!$G$5:$I$40,3,FALSE),""))</f>
      </c>
      <c r="R477" s="20">
        <f>IF(OR(G477="",H477="",Q477=""),"",IF(E477="Short",G477-H477,H477-G477)*F477*Q477-N(K477))</f>
      </c>
      <c r="S477" s="20">
        <f>IF(OR(G477="",I477="",Q477=""),"",ABS(G477-I477)*F477*Q477)</f>
      </c>
      <c r="T477" s="21">
        <f>IF(OR(R477="",N(S477)=0),"",ROUND(R477/S477,2))</f>
      </c>
      <c r="U477" s="19">
        <f>IF(R477="","",IF(R477&gt;0,"Win",IF(R477&lt;0,"Loss","Even")))</f>
      </c>
      <c r="V477" s="20">
        <f>IF(R477="","",SUM($R$5:R477))</f>
      </c>
      <c r="W477" s="20">
        <f>IF(V477="","",MAX(0,MAX($V$5:V477)))</f>
      </c>
      <c r="X477" s="20">
        <f>IF(V477="","",V477-W477)</f>
      </c>
      <c r="Y477" s="19">
        <f>IF(A477="","",IF(COUNTIF($A$5:A477,A477)=1,MAX($Y$4:Y476)+1,""))</f>
      </c>
      <c r="Z477" s="19">
        <f>IF(A477="","",TEXT(A477,"ddd"))</f>
      </c>
    </row>
    <row r="478" spans="1:26" x14ac:dyDescent="0.25">
      <c r="A478" s="15"/>
      <c r="B478" s="16"/>
      <c r="G478" s="17"/>
      <c r="H478" s="17"/>
      <c r="I478" s="17"/>
      <c r="J478" s="17"/>
      <c r="K478" s="18"/>
      <c r="Q478" s="19">
        <f>IF(D478="","",IFERROR(VLOOKUP(D478,Lists!$G$5:$I$40,3,FALSE),""))</f>
      </c>
      <c r="R478" s="20">
        <f>IF(OR(G478="",H478="",Q478=""),"",IF(E478="Short",G478-H478,H478-G478)*F478*Q478-N(K478))</f>
      </c>
      <c r="S478" s="20">
        <f>IF(OR(G478="",I478="",Q478=""),"",ABS(G478-I478)*F478*Q478)</f>
      </c>
      <c r="T478" s="21">
        <f>IF(OR(R478="",N(S478)=0),"",ROUND(R478/S478,2))</f>
      </c>
      <c r="U478" s="19">
        <f>IF(R478="","",IF(R478&gt;0,"Win",IF(R478&lt;0,"Loss","Even")))</f>
      </c>
      <c r="V478" s="20">
        <f>IF(R478="","",SUM($R$5:R478))</f>
      </c>
      <c r="W478" s="20">
        <f>IF(V478="","",MAX(0,MAX($V$5:V478)))</f>
      </c>
      <c r="X478" s="20">
        <f>IF(V478="","",V478-W478)</f>
      </c>
      <c r="Y478" s="19">
        <f>IF(A478="","",IF(COUNTIF($A$5:A478,A478)=1,MAX($Y$4:Y477)+1,""))</f>
      </c>
      <c r="Z478" s="19">
        <f>IF(A478="","",TEXT(A478,"ddd"))</f>
      </c>
    </row>
    <row r="479" spans="1:26" x14ac:dyDescent="0.25">
      <c r="A479" s="15"/>
      <c r="B479" s="16"/>
      <c r="G479" s="17"/>
      <c r="H479" s="17"/>
      <c r="I479" s="17"/>
      <c r="J479" s="17"/>
      <c r="K479" s="18"/>
      <c r="Q479" s="19">
        <f>IF(D479="","",IFERROR(VLOOKUP(D479,Lists!$G$5:$I$40,3,FALSE),""))</f>
      </c>
      <c r="R479" s="20">
        <f>IF(OR(G479="",H479="",Q479=""),"",IF(E479="Short",G479-H479,H479-G479)*F479*Q479-N(K479))</f>
      </c>
      <c r="S479" s="20">
        <f>IF(OR(G479="",I479="",Q479=""),"",ABS(G479-I479)*F479*Q479)</f>
      </c>
      <c r="T479" s="21">
        <f>IF(OR(R479="",N(S479)=0),"",ROUND(R479/S479,2))</f>
      </c>
      <c r="U479" s="19">
        <f>IF(R479="","",IF(R479&gt;0,"Win",IF(R479&lt;0,"Loss","Even")))</f>
      </c>
      <c r="V479" s="20">
        <f>IF(R479="","",SUM($R$5:R479))</f>
      </c>
      <c r="W479" s="20">
        <f>IF(V479="","",MAX(0,MAX($V$5:V479)))</f>
      </c>
      <c r="X479" s="20">
        <f>IF(V479="","",V479-W479)</f>
      </c>
      <c r="Y479" s="19">
        <f>IF(A479="","",IF(COUNTIF($A$5:A479,A479)=1,MAX($Y$4:Y478)+1,""))</f>
      </c>
      <c r="Z479" s="19">
        <f>IF(A479="","",TEXT(A479,"ddd"))</f>
      </c>
    </row>
    <row r="480" spans="1:26" x14ac:dyDescent="0.25">
      <c r="A480" s="15"/>
      <c r="B480" s="16"/>
      <c r="G480" s="17"/>
      <c r="H480" s="17"/>
      <c r="I480" s="17"/>
      <c r="J480" s="17"/>
      <c r="K480" s="18"/>
      <c r="Q480" s="19">
        <f>IF(D480="","",IFERROR(VLOOKUP(D480,Lists!$G$5:$I$40,3,FALSE),""))</f>
      </c>
      <c r="R480" s="20">
        <f>IF(OR(G480="",H480="",Q480=""),"",IF(E480="Short",G480-H480,H480-G480)*F480*Q480-N(K480))</f>
      </c>
      <c r="S480" s="20">
        <f>IF(OR(G480="",I480="",Q480=""),"",ABS(G480-I480)*F480*Q480)</f>
      </c>
      <c r="T480" s="21">
        <f>IF(OR(R480="",N(S480)=0),"",ROUND(R480/S480,2))</f>
      </c>
      <c r="U480" s="19">
        <f>IF(R480="","",IF(R480&gt;0,"Win",IF(R480&lt;0,"Loss","Even")))</f>
      </c>
      <c r="V480" s="20">
        <f>IF(R480="","",SUM($R$5:R480))</f>
      </c>
      <c r="W480" s="20">
        <f>IF(V480="","",MAX(0,MAX($V$5:V480)))</f>
      </c>
      <c r="X480" s="20">
        <f>IF(V480="","",V480-W480)</f>
      </c>
      <c r="Y480" s="19">
        <f>IF(A480="","",IF(COUNTIF($A$5:A480,A480)=1,MAX($Y$4:Y479)+1,""))</f>
      </c>
      <c r="Z480" s="19">
        <f>IF(A480="","",TEXT(A480,"ddd"))</f>
      </c>
    </row>
    <row r="481" spans="1:26" x14ac:dyDescent="0.25">
      <c r="A481" s="15"/>
      <c r="B481" s="16"/>
      <c r="G481" s="17"/>
      <c r="H481" s="17"/>
      <c r="I481" s="17"/>
      <c r="J481" s="17"/>
      <c r="K481" s="18"/>
      <c r="Q481" s="19">
        <f>IF(D481="","",IFERROR(VLOOKUP(D481,Lists!$G$5:$I$40,3,FALSE),""))</f>
      </c>
      <c r="R481" s="20">
        <f>IF(OR(G481="",H481="",Q481=""),"",IF(E481="Short",G481-H481,H481-G481)*F481*Q481-N(K481))</f>
      </c>
      <c r="S481" s="20">
        <f>IF(OR(G481="",I481="",Q481=""),"",ABS(G481-I481)*F481*Q481)</f>
      </c>
      <c r="T481" s="21">
        <f>IF(OR(R481="",N(S481)=0),"",ROUND(R481/S481,2))</f>
      </c>
      <c r="U481" s="19">
        <f>IF(R481="","",IF(R481&gt;0,"Win",IF(R481&lt;0,"Loss","Even")))</f>
      </c>
      <c r="V481" s="20">
        <f>IF(R481="","",SUM($R$5:R481))</f>
      </c>
      <c r="W481" s="20">
        <f>IF(V481="","",MAX(0,MAX($V$5:V481)))</f>
      </c>
      <c r="X481" s="20">
        <f>IF(V481="","",V481-W481)</f>
      </c>
      <c r="Y481" s="19">
        <f>IF(A481="","",IF(COUNTIF($A$5:A481,A481)=1,MAX($Y$4:Y480)+1,""))</f>
      </c>
      <c r="Z481" s="19">
        <f>IF(A481="","",TEXT(A481,"ddd"))</f>
      </c>
    </row>
    <row r="482" spans="1:26" x14ac:dyDescent="0.25">
      <c r="A482" s="15"/>
      <c r="B482" s="16"/>
      <c r="G482" s="17"/>
      <c r="H482" s="17"/>
      <c r="I482" s="17"/>
      <c r="J482" s="17"/>
      <c r="K482" s="18"/>
      <c r="Q482" s="19">
        <f>IF(D482="","",IFERROR(VLOOKUP(D482,Lists!$G$5:$I$40,3,FALSE),""))</f>
      </c>
      <c r="R482" s="20">
        <f>IF(OR(G482="",H482="",Q482=""),"",IF(E482="Short",G482-H482,H482-G482)*F482*Q482-N(K482))</f>
      </c>
      <c r="S482" s="20">
        <f>IF(OR(G482="",I482="",Q482=""),"",ABS(G482-I482)*F482*Q482)</f>
      </c>
      <c r="T482" s="21">
        <f>IF(OR(R482="",N(S482)=0),"",ROUND(R482/S482,2))</f>
      </c>
      <c r="U482" s="19">
        <f>IF(R482="","",IF(R482&gt;0,"Win",IF(R482&lt;0,"Loss","Even")))</f>
      </c>
      <c r="V482" s="20">
        <f>IF(R482="","",SUM($R$5:R482))</f>
      </c>
      <c r="W482" s="20">
        <f>IF(V482="","",MAX(0,MAX($V$5:V482)))</f>
      </c>
      <c r="X482" s="20">
        <f>IF(V482="","",V482-W482)</f>
      </c>
      <c r="Y482" s="19">
        <f>IF(A482="","",IF(COUNTIF($A$5:A482,A482)=1,MAX($Y$4:Y481)+1,""))</f>
      </c>
      <c r="Z482" s="19">
        <f>IF(A482="","",TEXT(A482,"ddd"))</f>
      </c>
    </row>
    <row r="483" spans="1:26" x14ac:dyDescent="0.25">
      <c r="A483" s="15"/>
      <c r="B483" s="16"/>
      <c r="G483" s="17"/>
      <c r="H483" s="17"/>
      <c r="I483" s="17"/>
      <c r="J483" s="17"/>
      <c r="K483" s="18"/>
      <c r="Q483" s="19">
        <f>IF(D483="","",IFERROR(VLOOKUP(D483,Lists!$G$5:$I$40,3,FALSE),""))</f>
      </c>
      <c r="R483" s="20">
        <f>IF(OR(G483="",H483="",Q483=""),"",IF(E483="Short",G483-H483,H483-G483)*F483*Q483-N(K483))</f>
      </c>
      <c r="S483" s="20">
        <f>IF(OR(G483="",I483="",Q483=""),"",ABS(G483-I483)*F483*Q483)</f>
      </c>
      <c r="T483" s="21">
        <f>IF(OR(R483="",N(S483)=0),"",ROUND(R483/S483,2))</f>
      </c>
      <c r="U483" s="19">
        <f>IF(R483="","",IF(R483&gt;0,"Win",IF(R483&lt;0,"Loss","Even")))</f>
      </c>
      <c r="V483" s="20">
        <f>IF(R483="","",SUM($R$5:R483))</f>
      </c>
      <c r="W483" s="20">
        <f>IF(V483="","",MAX(0,MAX($V$5:V483)))</f>
      </c>
      <c r="X483" s="20">
        <f>IF(V483="","",V483-W483)</f>
      </c>
      <c r="Y483" s="19">
        <f>IF(A483="","",IF(COUNTIF($A$5:A483,A483)=1,MAX($Y$4:Y482)+1,""))</f>
      </c>
      <c r="Z483" s="19">
        <f>IF(A483="","",TEXT(A483,"ddd"))</f>
      </c>
    </row>
    <row r="484" spans="1:26" x14ac:dyDescent="0.25">
      <c r="A484" s="15"/>
      <c r="B484" s="16"/>
      <c r="G484" s="17"/>
      <c r="H484" s="17"/>
      <c r="I484" s="17"/>
      <c r="J484" s="17"/>
      <c r="K484" s="18"/>
      <c r="Q484" s="19">
        <f>IF(D484="","",IFERROR(VLOOKUP(D484,Lists!$G$5:$I$40,3,FALSE),""))</f>
      </c>
      <c r="R484" s="20">
        <f>IF(OR(G484="",H484="",Q484=""),"",IF(E484="Short",G484-H484,H484-G484)*F484*Q484-N(K484))</f>
      </c>
      <c r="S484" s="20">
        <f>IF(OR(G484="",I484="",Q484=""),"",ABS(G484-I484)*F484*Q484)</f>
      </c>
      <c r="T484" s="21">
        <f>IF(OR(R484="",N(S484)=0),"",ROUND(R484/S484,2))</f>
      </c>
      <c r="U484" s="19">
        <f>IF(R484="","",IF(R484&gt;0,"Win",IF(R484&lt;0,"Loss","Even")))</f>
      </c>
      <c r="V484" s="20">
        <f>IF(R484="","",SUM($R$5:R484))</f>
      </c>
      <c r="W484" s="20">
        <f>IF(V484="","",MAX(0,MAX($V$5:V484)))</f>
      </c>
      <c r="X484" s="20">
        <f>IF(V484="","",V484-W484)</f>
      </c>
      <c r="Y484" s="19">
        <f>IF(A484="","",IF(COUNTIF($A$5:A484,A484)=1,MAX($Y$4:Y483)+1,""))</f>
      </c>
      <c r="Z484" s="19">
        <f>IF(A484="","",TEXT(A484,"ddd"))</f>
      </c>
    </row>
    <row r="485" spans="1:26" x14ac:dyDescent="0.25">
      <c r="A485" s="15"/>
      <c r="B485" s="16"/>
      <c r="G485" s="17"/>
      <c r="H485" s="17"/>
      <c r="I485" s="17"/>
      <c r="J485" s="17"/>
      <c r="K485" s="18"/>
      <c r="Q485" s="19">
        <f>IF(D485="","",IFERROR(VLOOKUP(D485,Lists!$G$5:$I$40,3,FALSE),""))</f>
      </c>
      <c r="R485" s="20">
        <f>IF(OR(G485="",H485="",Q485=""),"",IF(E485="Short",G485-H485,H485-G485)*F485*Q485-N(K485))</f>
      </c>
      <c r="S485" s="20">
        <f>IF(OR(G485="",I485="",Q485=""),"",ABS(G485-I485)*F485*Q485)</f>
      </c>
      <c r="T485" s="21">
        <f>IF(OR(R485="",N(S485)=0),"",ROUND(R485/S485,2))</f>
      </c>
      <c r="U485" s="19">
        <f>IF(R485="","",IF(R485&gt;0,"Win",IF(R485&lt;0,"Loss","Even")))</f>
      </c>
      <c r="V485" s="20">
        <f>IF(R485="","",SUM($R$5:R485))</f>
      </c>
      <c r="W485" s="20">
        <f>IF(V485="","",MAX(0,MAX($V$5:V485)))</f>
      </c>
      <c r="X485" s="20">
        <f>IF(V485="","",V485-W485)</f>
      </c>
      <c r="Y485" s="19">
        <f>IF(A485="","",IF(COUNTIF($A$5:A485,A485)=1,MAX($Y$4:Y484)+1,""))</f>
      </c>
      <c r="Z485" s="19">
        <f>IF(A485="","",TEXT(A485,"ddd"))</f>
      </c>
    </row>
    <row r="486" spans="1:26" x14ac:dyDescent="0.25">
      <c r="A486" s="15"/>
      <c r="B486" s="16"/>
      <c r="G486" s="17"/>
      <c r="H486" s="17"/>
      <c r="I486" s="17"/>
      <c r="J486" s="17"/>
      <c r="K486" s="18"/>
      <c r="Q486" s="19">
        <f>IF(D486="","",IFERROR(VLOOKUP(D486,Lists!$G$5:$I$40,3,FALSE),""))</f>
      </c>
      <c r="R486" s="20">
        <f>IF(OR(G486="",H486="",Q486=""),"",IF(E486="Short",G486-H486,H486-G486)*F486*Q486-N(K486))</f>
      </c>
      <c r="S486" s="20">
        <f>IF(OR(G486="",I486="",Q486=""),"",ABS(G486-I486)*F486*Q486)</f>
      </c>
      <c r="T486" s="21">
        <f>IF(OR(R486="",N(S486)=0),"",ROUND(R486/S486,2))</f>
      </c>
      <c r="U486" s="19">
        <f>IF(R486="","",IF(R486&gt;0,"Win",IF(R486&lt;0,"Loss","Even")))</f>
      </c>
      <c r="V486" s="20">
        <f>IF(R486="","",SUM($R$5:R486))</f>
      </c>
      <c r="W486" s="20">
        <f>IF(V486="","",MAX(0,MAX($V$5:V486)))</f>
      </c>
      <c r="X486" s="20">
        <f>IF(V486="","",V486-W486)</f>
      </c>
      <c r="Y486" s="19">
        <f>IF(A486="","",IF(COUNTIF($A$5:A486,A486)=1,MAX($Y$4:Y485)+1,""))</f>
      </c>
      <c r="Z486" s="19">
        <f>IF(A486="","",TEXT(A486,"ddd"))</f>
      </c>
    </row>
    <row r="487" spans="1:26" x14ac:dyDescent="0.25">
      <c r="A487" s="15"/>
      <c r="B487" s="16"/>
      <c r="G487" s="17"/>
      <c r="H487" s="17"/>
      <c r="I487" s="17"/>
      <c r="J487" s="17"/>
      <c r="K487" s="18"/>
      <c r="Q487" s="19">
        <f>IF(D487="","",IFERROR(VLOOKUP(D487,Lists!$G$5:$I$40,3,FALSE),""))</f>
      </c>
      <c r="R487" s="20">
        <f>IF(OR(G487="",H487="",Q487=""),"",IF(E487="Short",G487-H487,H487-G487)*F487*Q487-N(K487))</f>
      </c>
      <c r="S487" s="20">
        <f>IF(OR(G487="",I487="",Q487=""),"",ABS(G487-I487)*F487*Q487)</f>
      </c>
      <c r="T487" s="21">
        <f>IF(OR(R487="",N(S487)=0),"",ROUND(R487/S487,2))</f>
      </c>
      <c r="U487" s="19">
        <f>IF(R487="","",IF(R487&gt;0,"Win",IF(R487&lt;0,"Loss","Even")))</f>
      </c>
      <c r="V487" s="20">
        <f>IF(R487="","",SUM($R$5:R487))</f>
      </c>
      <c r="W487" s="20">
        <f>IF(V487="","",MAX(0,MAX($V$5:V487)))</f>
      </c>
      <c r="X487" s="20">
        <f>IF(V487="","",V487-W487)</f>
      </c>
      <c r="Y487" s="19">
        <f>IF(A487="","",IF(COUNTIF($A$5:A487,A487)=1,MAX($Y$4:Y486)+1,""))</f>
      </c>
      <c r="Z487" s="19">
        <f>IF(A487="","",TEXT(A487,"ddd"))</f>
      </c>
    </row>
    <row r="488" spans="1:26" x14ac:dyDescent="0.25">
      <c r="A488" s="15"/>
      <c r="B488" s="16"/>
      <c r="G488" s="17"/>
      <c r="H488" s="17"/>
      <c r="I488" s="17"/>
      <c r="J488" s="17"/>
      <c r="K488" s="18"/>
      <c r="Q488" s="19">
        <f>IF(D488="","",IFERROR(VLOOKUP(D488,Lists!$G$5:$I$40,3,FALSE),""))</f>
      </c>
      <c r="R488" s="20">
        <f>IF(OR(G488="",H488="",Q488=""),"",IF(E488="Short",G488-H488,H488-G488)*F488*Q488-N(K488))</f>
      </c>
      <c r="S488" s="20">
        <f>IF(OR(G488="",I488="",Q488=""),"",ABS(G488-I488)*F488*Q488)</f>
      </c>
      <c r="T488" s="21">
        <f>IF(OR(R488="",N(S488)=0),"",ROUND(R488/S488,2))</f>
      </c>
      <c r="U488" s="19">
        <f>IF(R488="","",IF(R488&gt;0,"Win",IF(R488&lt;0,"Loss","Even")))</f>
      </c>
      <c r="V488" s="20">
        <f>IF(R488="","",SUM($R$5:R488))</f>
      </c>
      <c r="W488" s="20">
        <f>IF(V488="","",MAX(0,MAX($V$5:V488)))</f>
      </c>
      <c r="X488" s="20">
        <f>IF(V488="","",V488-W488)</f>
      </c>
      <c r="Y488" s="19">
        <f>IF(A488="","",IF(COUNTIF($A$5:A488,A488)=1,MAX($Y$4:Y487)+1,""))</f>
      </c>
      <c r="Z488" s="19">
        <f>IF(A488="","",TEXT(A488,"ddd"))</f>
      </c>
    </row>
    <row r="489" spans="1:26" x14ac:dyDescent="0.25">
      <c r="A489" s="15"/>
      <c r="B489" s="16"/>
      <c r="G489" s="17"/>
      <c r="H489" s="17"/>
      <c r="I489" s="17"/>
      <c r="J489" s="17"/>
      <c r="K489" s="18"/>
      <c r="Q489" s="19">
        <f>IF(D489="","",IFERROR(VLOOKUP(D489,Lists!$G$5:$I$40,3,FALSE),""))</f>
      </c>
      <c r="R489" s="20">
        <f>IF(OR(G489="",H489="",Q489=""),"",IF(E489="Short",G489-H489,H489-G489)*F489*Q489-N(K489))</f>
      </c>
      <c r="S489" s="20">
        <f>IF(OR(G489="",I489="",Q489=""),"",ABS(G489-I489)*F489*Q489)</f>
      </c>
      <c r="T489" s="21">
        <f>IF(OR(R489="",N(S489)=0),"",ROUND(R489/S489,2))</f>
      </c>
      <c r="U489" s="19">
        <f>IF(R489="","",IF(R489&gt;0,"Win",IF(R489&lt;0,"Loss","Even")))</f>
      </c>
      <c r="V489" s="20">
        <f>IF(R489="","",SUM($R$5:R489))</f>
      </c>
      <c r="W489" s="20">
        <f>IF(V489="","",MAX(0,MAX($V$5:V489)))</f>
      </c>
      <c r="X489" s="20">
        <f>IF(V489="","",V489-W489)</f>
      </c>
      <c r="Y489" s="19">
        <f>IF(A489="","",IF(COUNTIF($A$5:A489,A489)=1,MAX($Y$4:Y488)+1,""))</f>
      </c>
      <c r="Z489" s="19">
        <f>IF(A489="","",TEXT(A489,"ddd"))</f>
      </c>
    </row>
    <row r="490" spans="1:26" x14ac:dyDescent="0.25">
      <c r="A490" s="15"/>
      <c r="B490" s="16"/>
      <c r="G490" s="17"/>
      <c r="H490" s="17"/>
      <c r="I490" s="17"/>
      <c r="J490" s="17"/>
      <c r="K490" s="18"/>
      <c r="Q490" s="19">
        <f>IF(D490="","",IFERROR(VLOOKUP(D490,Lists!$G$5:$I$40,3,FALSE),""))</f>
      </c>
      <c r="R490" s="20">
        <f>IF(OR(G490="",H490="",Q490=""),"",IF(E490="Short",G490-H490,H490-G490)*F490*Q490-N(K490))</f>
      </c>
      <c r="S490" s="20">
        <f>IF(OR(G490="",I490="",Q490=""),"",ABS(G490-I490)*F490*Q490)</f>
      </c>
      <c r="T490" s="21">
        <f>IF(OR(R490="",N(S490)=0),"",ROUND(R490/S490,2))</f>
      </c>
      <c r="U490" s="19">
        <f>IF(R490="","",IF(R490&gt;0,"Win",IF(R490&lt;0,"Loss","Even")))</f>
      </c>
      <c r="V490" s="20">
        <f>IF(R490="","",SUM($R$5:R490))</f>
      </c>
      <c r="W490" s="20">
        <f>IF(V490="","",MAX(0,MAX($V$5:V490)))</f>
      </c>
      <c r="X490" s="20">
        <f>IF(V490="","",V490-W490)</f>
      </c>
      <c r="Y490" s="19">
        <f>IF(A490="","",IF(COUNTIF($A$5:A490,A490)=1,MAX($Y$4:Y489)+1,""))</f>
      </c>
      <c r="Z490" s="19">
        <f>IF(A490="","",TEXT(A490,"ddd"))</f>
      </c>
    </row>
    <row r="491" spans="1:26" x14ac:dyDescent="0.25">
      <c r="A491" s="15"/>
      <c r="B491" s="16"/>
      <c r="G491" s="17"/>
      <c r="H491" s="17"/>
      <c r="I491" s="17"/>
      <c r="J491" s="17"/>
      <c r="K491" s="18"/>
      <c r="Q491" s="19">
        <f>IF(D491="","",IFERROR(VLOOKUP(D491,Lists!$G$5:$I$40,3,FALSE),""))</f>
      </c>
      <c r="R491" s="20">
        <f>IF(OR(G491="",H491="",Q491=""),"",IF(E491="Short",G491-H491,H491-G491)*F491*Q491-N(K491))</f>
      </c>
      <c r="S491" s="20">
        <f>IF(OR(G491="",I491="",Q491=""),"",ABS(G491-I491)*F491*Q491)</f>
      </c>
      <c r="T491" s="21">
        <f>IF(OR(R491="",N(S491)=0),"",ROUND(R491/S491,2))</f>
      </c>
      <c r="U491" s="19">
        <f>IF(R491="","",IF(R491&gt;0,"Win",IF(R491&lt;0,"Loss","Even")))</f>
      </c>
      <c r="V491" s="20">
        <f>IF(R491="","",SUM($R$5:R491))</f>
      </c>
      <c r="W491" s="20">
        <f>IF(V491="","",MAX(0,MAX($V$5:V491)))</f>
      </c>
      <c r="X491" s="20">
        <f>IF(V491="","",V491-W491)</f>
      </c>
      <c r="Y491" s="19">
        <f>IF(A491="","",IF(COUNTIF($A$5:A491,A491)=1,MAX($Y$4:Y490)+1,""))</f>
      </c>
      <c r="Z491" s="19">
        <f>IF(A491="","",TEXT(A491,"ddd"))</f>
      </c>
    </row>
    <row r="492" spans="1:26" x14ac:dyDescent="0.25">
      <c r="A492" s="15"/>
      <c r="B492" s="16"/>
      <c r="G492" s="17"/>
      <c r="H492" s="17"/>
      <c r="I492" s="17"/>
      <c r="J492" s="17"/>
      <c r="K492" s="18"/>
      <c r="Q492" s="19">
        <f>IF(D492="","",IFERROR(VLOOKUP(D492,Lists!$G$5:$I$40,3,FALSE),""))</f>
      </c>
      <c r="R492" s="20">
        <f>IF(OR(G492="",H492="",Q492=""),"",IF(E492="Short",G492-H492,H492-G492)*F492*Q492-N(K492))</f>
      </c>
      <c r="S492" s="20">
        <f>IF(OR(G492="",I492="",Q492=""),"",ABS(G492-I492)*F492*Q492)</f>
      </c>
      <c r="T492" s="21">
        <f>IF(OR(R492="",N(S492)=0),"",ROUND(R492/S492,2))</f>
      </c>
      <c r="U492" s="19">
        <f>IF(R492="","",IF(R492&gt;0,"Win",IF(R492&lt;0,"Loss","Even")))</f>
      </c>
      <c r="V492" s="20">
        <f>IF(R492="","",SUM($R$5:R492))</f>
      </c>
      <c r="W492" s="20">
        <f>IF(V492="","",MAX(0,MAX($V$5:V492)))</f>
      </c>
      <c r="X492" s="20">
        <f>IF(V492="","",V492-W492)</f>
      </c>
      <c r="Y492" s="19">
        <f>IF(A492="","",IF(COUNTIF($A$5:A492,A492)=1,MAX($Y$4:Y491)+1,""))</f>
      </c>
      <c r="Z492" s="19">
        <f>IF(A492="","",TEXT(A492,"ddd"))</f>
      </c>
    </row>
    <row r="493" spans="1:26" x14ac:dyDescent="0.25">
      <c r="A493" s="15"/>
      <c r="B493" s="16"/>
      <c r="G493" s="17"/>
      <c r="H493" s="17"/>
      <c r="I493" s="17"/>
      <c r="J493" s="17"/>
      <c r="K493" s="18"/>
      <c r="Q493" s="19">
        <f>IF(D493="","",IFERROR(VLOOKUP(D493,Lists!$G$5:$I$40,3,FALSE),""))</f>
      </c>
      <c r="R493" s="20">
        <f>IF(OR(G493="",H493="",Q493=""),"",IF(E493="Short",G493-H493,H493-G493)*F493*Q493-N(K493))</f>
      </c>
      <c r="S493" s="20">
        <f>IF(OR(G493="",I493="",Q493=""),"",ABS(G493-I493)*F493*Q493)</f>
      </c>
      <c r="T493" s="21">
        <f>IF(OR(R493="",N(S493)=0),"",ROUND(R493/S493,2))</f>
      </c>
      <c r="U493" s="19">
        <f>IF(R493="","",IF(R493&gt;0,"Win",IF(R493&lt;0,"Loss","Even")))</f>
      </c>
      <c r="V493" s="20">
        <f>IF(R493="","",SUM($R$5:R493))</f>
      </c>
      <c r="W493" s="20">
        <f>IF(V493="","",MAX(0,MAX($V$5:V493)))</f>
      </c>
      <c r="X493" s="20">
        <f>IF(V493="","",V493-W493)</f>
      </c>
      <c r="Y493" s="19">
        <f>IF(A493="","",IF(COUNTIF($A$5:A493,A493)=1,MAX($Y$4:Y492)+1,""))</f>
      </c>
      <c r="Z493" s="19">
        <f>IF(A493="","",TEXT(A493,"ddd"))</f>
      </c>
    </row>
    <row r="494" spans="1:26" x14ac:dyDescent="0.25">
      <c r="A494" s="15"/>
      <c r="B494" s="16"/>
      <c r="G494" s="17"/>
      <c r="H494" s="17"/>
      <c r="I494" s="17"/>
      <c r="J494" s="17"/>
      <c r="K494" s="18"/>
      <c r="Q494" s="19">
        <f>IF(D494="","",IFERROR(VLOOKUP(D494,Lists!$G$5:$I$40,3,FALSE),""))</f>
      </c>
      <c r="R494" s="20">
        <f>IF(OR(G494="",H494="",Q494=""),"",IF(E494="Short",G494-H494,H494-G494)*F494*Q494-N(K494))</f>
      </c>
      <c r="S494" s="20">
        <f>IF(OR(G494="",I494="",Q494=""),"",ABS(G494-I494)*F494*Q494)</f>
      </c>
      <c r="T494" s="21">
        <f>IF(OR(R494="",N(S494)=0),"",ROUND(R494/S494,2))</f>
      </c>
      <c r="U494" s="19">
        <f>IF(R494="","",IF(R494&gt;0,"Win",IF(R494&lt;0,"Loss","Even")))</f>
      </c>
      <c r="V494" s="20">
        <f>IF(R494="","",SUM($R$5:R494))</f>
      </c>
      <c r="W494" s="20">
        <f>IF(V494="","",MAX(0,MAX($V$5:V494)))</f>
      </c>
      <c r="X494" s="20">
        <f>IF(V494="","",V494-W494)</f>
      </c>
      <c r="Y494" s="19">
        <f>IF(A494="","",IF(COUNTIF($A$5:A494,A494)=1,MAX($Y$4:Y493)+1,""))</f>
      </c>
      <c r="Z494" s="19">
        <f>IF(A494="","",TEXT(A494,"ddd"))</f>
      </c>
    </row>
    <row r="495" spans="1:26" x14ac:dyDescent="0.25">
      <c r="A495" s="15"/>
      <c r="B495" s="16"/>
      <c r="G495" s="17"/>
      <c r="H495" s="17"/>
      <c r="I495" s="17"/>
      <c r="J495" s="17"/>
      <c r="K495" s="18"/>
      <c r="Q495" s="19">
        <f>IF(D495="","",IFERROR(VLOOKUP(D495,Lists!$G$5:$I$40,3,FALSE),""))</f>
      </c>
      <c r="R495" s="20">
        <f>IF(OR(G495="",H495="",Q495=""),"",IF(E495="Short",G495-H495,H495-G495)*F495*Q495-N(K495))</f>
      </c>
      <c r="S495" s="20">
        <f>IF(OR(G495="",I495="",Q495=""),"",ABS(G495-I495)*F495*Q495)</f>
      </c>
      <c r="T495" s="21">
        <f>IF(OR(R495="",N(S495)=0),"",ROUND(R495/S495,2))</f>
      </c>
      <c r="U495" s="19">
        <f>IF(R495="","",IF(R495&gt;0,"Win",IF(R495&lt;0,"Loss","Even")))</f>
      </c>
      <c r="V495" s="20">
        <f>IF(R495="","",SUM($R$5:R495))</f>
      </c>
      <c r="W495" s="20">
        <f>IF(V495="","",MAX(0,MAX($V$5:V495)))</f>
      </c>
      <c r="X495" s="20">
        <f>IF(V495="","",V495-W495)</f>
      </c>
      <c r="Y495" s="19">
        <f>IF(A495="","",IF(COUNTIF($A$5:A495,A495)=1,MAX($Y$4:Y494)+1,""))</f>
      </c>
      <c r="Z495" s="19">
        <f>IF(A495="","",TEXT(A495,"ddd"))</f>
      </c>
    </row>
    <row r="496" spans="1:26" x14ac:dyDescent="0.25">
      <c r="A496" s="15"/>
      <c r="B496" s="16"/>
      <c r="G496" s="17"/>
      <c r="H496" s="17"/>
      <c r="I496" s="17"/>
      <c r="J496" s="17"/>
      <c r="K496" s="18"/>
      <c r="Q496" s="19">
        <f>IF(D496="","",IFERROR(VLOOKUP(D496,Lists!$G$5:$I$40,3,FALSE),""))</f>
      </c>
      <c r="R496" s="20">
        <f>IF(OR(G496="",H496="",Q496=""),"",IF(E496="Short",G496-H496,H496-G496)*F496*Q496-N(K496))</f>
      </c>
      <c r="S496" s="20">
        <f>IF(OR(G496="",I496="",Q496=""),"",ABS(G496-I496)*F496*Q496)</f>
      </c>
      <c r="T496" s="21">
        <f>IF(OR(R496="",N(S496)=0),"",ROUND(R496/S496,2))</f>
      </c>
      <c r="U496" s="19">
        <f>IF(R496="","",IF(R496&gt;0,"Win",IF(R496&lt;0,"Loss","Even")))</f>
      </c>
      <c r="V496" s="20">
        <f>IF(R496="","",SUM($R$5:R496))</f>
      </c>
      <c r="W496" s="20">
        <f>IF(V496="","",MAX(0,MAX($V$5:V496)))</f>
      </c>
      <c r="X496" s="20">
        <f>IF(V496="","",V496-W496)</f>
      </c>
      <c r="Y496" s="19">
        <f>IF(A496="","",IF(COUNTIF($A$5:A496,A496)=1,MAX($Y$4:Y495)+1,""))</f>
      </c>
      <c r="Z496" s="19">
        <f>IF(A496="","",TEXT(A496,"ddd"))</f>
      </c>
    </row>
    <row r="497" spans="1:26" x14ac:dyDescent="0.25">
      <c r="A497" s="15"/>
      <c r="B497" s="16"/>
      <c r="G497" s="17"/>
      <c r="H497" s="17"/>
      <c r="I497" s="17"/>
      <c r="J497" s="17"/>
      <c r="K497" s="18"/>
      <c r="Q497" s="19">
        <f>IF(D497="","",IFERROR(VLOOKUP(D497,Lists!$G$5:$I$40,3,FALSE),""))</f>
      </c>
      <c r="R497" s="20">
        <f>IF(OR(G497="",H497="",Q497=""),"",IF(E497="Short",G497-H497,H497-G497)*F497*Q497-N(K497))</f>
      </c>
      <c r="S497" s="20">
        <f>IF(OR(G497="",I497="",Q497=""),"",ABS(G497-I497)*F497*Q497)</f>
      </c>
      <c r="T497" s="21">
        <f>IF(OR(R497="",N(S497)=0),"",ROUND(R497/S497,2))</f>
      </c>
      <c r="U497" s="19">
        <f>IF(R497="","",IF(R497&gt;0,"Win",IF(R497&lt;0,"Loss","Even")))</f>
      </c>
      <c r="V497" s="20">
        <f>IF(R497="","",SUM($R$5:R497))</f>
      </c>
      <c r="W497" s="20">
        <f>IF(V497="","",MAX(0,MAX($V$5:V497)))</f>
      </c>
      <c r="X497" s="20">
        <f>IF(V497="","",V497-W497)</f>
      </c>
      <c r="Y497" s="19">
        <f>IF(A497="","",IF(COUNTIF($A$5:A497,A497)=1,MAX($Y$4:Y496)+1,""))</f>
      </c>
      <c r="Z497" s="19">
        <f>IF(A497="","",TEXT(A497,"ddd"))</f>
      </c>
    </row>
    <row r="498" spans="1:26" x14ac:dyDescent="0.25">
      <c r="A498" s="15"/>
      <c r="B498" s="16"/>
      <c r="G498" s="17"/>
      <c r="H498" s="17"/>
      <c r="I498" s="17"/>
      <c r="J498" s="17"/>
      <c r="K498" s="18"/>
      <c r="Q498" s="19">
        <f>IF(D498="","",IFERROR(VLOOKUP(D498,Lists!$G$5:$I$40,3,FALSE),""))</f>
      </c>
      <c r="R498" s="20">
        <f>IF(OR(G498="",H498="",Q498=""),"",IF(E498="Short",G498-H498,H498-G498)*F498*Q498-N(K498))</f>
      </c>
      <c r="S498" s="20">
        <f>IF(OR(G498="",I498="",Q498=""),"",ABS(G498-I498)*F498*Q498)</f>
      </c>
      <c r="T498" s="21">
        <f>IF(OR(R498="",N(S498)=0),"",ROUND(R498/S498,2))</f>
      </c>
      <c r="U498" s="19">
        <f>IF(R498="","",IF(R498&gt;0,"Win",IF(R498&lt;0,"Loss","Even")))</f>
      </c>
      <c r="V498" s="20">
        <f>IF(R498="","",SUM($R$5:R498))</f>
      </c>
      <c r="W498" s="20">
        <f>IF(V498="","",MAX(0,MAX($V$5:V498)))</f>
      </c>
      <c r="X498" s="20">
        <f>IF(V498="","",V498-W498)</f>
      </c>
      <c r="Y498" s="19">
        <f>IF(A498="","",IF(COUNTIF($A$5:A498,A498)=1,MAX($Y$4:Y497)+1,""))</f>
      </c>
      <c r="Z498" s="19">
        <f>IF(A498="","",TEXT(A498,"ddd"))</f>
      </c>
    </row>
    <row r="499" spans="1:26" x14ac:dyDescent="0.25">
      <c r="A499" s="15"/>
      <c r="B499" s="16"/>
      <c r="G499" s="17"/>
      <c r="H499" s="17"/>
      <c r="I499" s="17"/>
      <c r="J499" s="17"/>
      <c r="K499" s="18"/>
      <c r="Q499" s="19">
        <f>IF(D499="","",IFERROR(VLOOKUP(D499,Lists!$G$5:$I$40,3,FALSE),""))</f>
      </c>
      <c r="R499" s="20">
        <f>IF(OR(G499="",H499="",Q499=""),"",IF(E499="Short",G499-H499,H499-G499)*F499*Q499-N(K499))</f>
      </c>
      <c r="S499" s="20">
        <f>IF(OR(G499="",I499="",Q499=""),"",ABS(G499-I499)*F499*Q499)</f>
      </c>
      <c r="T499" s="21">
        <f>IF(OR(R499="",N(S499)=0),"",ROUND(R499/S499,2))</f>
      </c>
      <c r="U499" s="19">
        <f>IF(R499="","",IF(R499&gt;0,"Win",IF(R499&lt;0,"Loss","Even")))</f>
      </c>
      <c r="V499" s="20">
        <f>IF(R499="","",SUM($R$5:R499))</f>
      </c>
      <c r="W499" s="20">
        <f>IF(V499="","",MAX(0,MAX($V$5:V499)))</f>
      </c>
      <c r="X499" s="20">
        <f>IF(V499="","",V499-W499)</f>
      </c>
      <c r="Y499" s="19">
        <f>IF(A499="","",IF(COUNTIF($A$5:A499,A499)=1,MAX($Y$4:Y498)+1,""))</f>
      </c>
      <c r="Z499" s="19">
        <f>IF(A499="","",TEXT(A499,"ddd"))</f>
      </c>
    </row>
    <row r="500" spans="1:26" x14ac:dyDescent="0.25">
      <c r="A500" s="15"/>
      <c r="B500" s="16"/>
      <c r="G500" s="17"/>
      <c r="H500" s="17"/>
      <c r="I500" s="17"/>
      <c r="J500" s="17"/>
      <c r="K500" s="18"/>
      <c r="Q500" s="19">
        <f>IF(D500="","",IFERROR(VLOOKUP(D500,Lists!$G$5:$I$40,3,FALSE),""))</f>
      </c>
      <c r="R500" s="20">
        <f>IF(OR(G500="",H500="",Q500=""),"",IF(E500="Short",G500-H500,H500-G500)*F500*Q500-N(K500))</f>
      </c>
      <c r="S500" s="20">
        <f>IF(OR(G500="",I500="",Q500=""),"",ABS(G500-I500)*F500*Q500)</f>
      </c>
      <c r="T500" s="21">
        <f>IF(OR(R500="",N(S500)=0),"",ROUND(R500/S500,2))</f>
      </c>
      <c r="U500" s="19">
        <f>IF(R500="","",IF(R500&gt;0,"Win",IF(R500&lt;0,"Loss","Even")))</f>
      </c>
      <c r="V500" s="20">
        <f>IF(R500="","",SUM($R$5:R500))</f>
      </c>
      <c r="W500" s="20">
        <f>IF(V500="","",MAX(0,MAX($V$5:V500)))</f>
      </c>
      <c r="X500" s="20">
        <f>IF(V500="","",V500-W500)</f>
      </c>
      <c r="Y500" s="19">
        <f>IF(A500="","",IF(COUNTIF($A$5:A500,A500)=1,MAX($Y$4:Y499)+1,""))</f>
      </c>
      <c r="Z500" s="19">
        <f>IF(A500="","",TEXT(A500,"ddd"))</f>
      </c>
    </row>
    <row r="501" spans="1:26" x14ac:dyDescent="0.25">
      <c r="A501" s="15"/>
      <c r="B501" s="16"/>
      <c r="G501" s="17"/>
      <c r="H501" s="17"/>
      <c r="I501" s="17"/>
      <c r="J501" s="17"/>
      <c r="K501" s="18"/>
      <c r="Q501" s="19">
        <f>IF(D501="","",IFERROR(VLOOKUP(D501,Lists!$G$5:$I$40,3,FALSE),""))</f>
      </c>
      <c r="R501" s="20">
        <f>IF(OR(G501="",H501="",Q501=""),"",IF(E501="Short",G501-H501,H501-G501)*F501*Q501-N(K501))</f>
      </c>
      <c r="S501" s="20">
        <f>IF(OR(G501="",I501="",Q501=""),"",ABS(G501-I501)*F501*Q501)</f>
      </c>
      <c r="T501" s="21">
        <f>IF(OR(R501="",N(S501)=0),"",ROUND(R501/S501,2))</f>
      </c>
      <c r="U501" s="19">
        <f>IF(R501="","",IF(R501&gt;0,"Win",IF(R501&lt;0,"Loss","Even")))</f>
      </c>
      <c r="V501" s="20">
        <f>IF(R501="","",SUM($R$5:R501))</f>
      </c>
      <c r="W501" s="20">
        <f>IF(V501="","",MAX(0,MAX($V$5:V501)))</f>
      </c>
      <c r="X501" s="20">
        <f>IF(V501="","",V501-W501)</f>
      </c>
      <c r="Y501" s="19">
        <f>IF(A501="","",IF(COUNTIF($A$5:A501,A501)=1,MAX($Y$4:Y500)+1,""))</f>
      </c>
      <c r="Z501" s="19">
        <f>IF(A501="","",TEXT(A501,"ddd"))</f>
      </c>
    </row>
    <row r="502" spans="1:26" x14ac:dyDescent="0.25">
      <c r="A502" s="15"/>
      <c r="B502" s="16"/>
      <c r="G502" s="17"/>
      <c r="H502" s="17"/>
      <c r="I502" s="17"/>
      <c r="J502" s="17"/>
      <c r="K502" s="18"/>
      <c r="Q502" s="19">
        <f>IF(D502="","",IFERROR(VLOOKUP(D502,Lists!$G$5:$I$40,3,FALSE),""))</f>
      </c>
      <c r="R502" s="20">
        <f>IF(OR(G502="",H502="",Q502=""),"",IF(E502="Short",G502-H502,H502-G502)*F502*Q502-N(K502))</f>
      </c>
      <c r="S502" s="20">
        <f>IF(OR(G502="",I502="",Q502=""),"",ABS(G502-I502)*F502*Q502)</f>
      </c>
      <c r="T502" s="21">
        <f>IF(OR(R502="",N(S502)=0),"",ROUND(R502/S502,2))</f>
      </c>
      <c r="U502" s="19">
        <f>IF(R502="","",IF(R502&gt;0,"Win",IF(R502&lt;0,"Loss","Even")))</f>
      </c>
      <c r="V502" s="20">
        <f>IF(R502="","",SUM($R$5:R502))</f>
      </c>
      <c r="W502" s="20">
        <f>IF(V502="","",MAX(0,MAX($V$5:V502)))</f>
      </c>
      <c r="X502" s="20">
        <f>IF(V502="","",V502-W502)</f>
      </c>
      <c r="Y502" s="19">
        <f>IF(A502="","",IF(COUNTIF($A$5:A502,A502)=1,MAX($Y$4:Y501)+1,""))</f>
      </c>
      <c r="Z502" s="19">
        <f>IF(A502="","",TEXT(A502,"ddd"))</f>
      </c>
    </row>
    <row r="503" spans="1:26" x14ac:dyDescent="0.25">
      <c r="A503" s="15"/>
      <c r="B503" s="16"/>
      <c r="G503" s="17"/>
      <c r="H503" s="17"/>
      <c r="I503" s="17"/>
      <c r="J503" s="17"/>
      <c r="K503" s="18"/>
      <c r="Q503" s="19">
        <f>IF(D503="","",IFERROR(VLOOKUP(D503,Lists!$G$5:$I$40,3,FALSE),""))</f>
      </c>
      <c r="R503" s="20">
        <f>IF(OR(G503="",H503="",Q503=""),"",IF(E503="Short",G503-H503,H503-G503)*F503*Q503-N(K503))</f>
      </c>
      <c r="S503" s="20">
        <f>IF(OR(G503="",I503="",Q503=""),"",ABS(G503-I503)*F503*Q503)</f>
      </c>
      <c r="T503" s="21">
        <f>IF(OR(R503="",N(S503)=0),"",ROUND(R503/S503,2))</f>
      </c>
      <c r="U503" s="19">
        <f>IF(R503="","",IF(R503&gt;0,"Win",IF(R503&lt;0,"Loss","Even")))</f>
      </c>
      <c r="V503" s="20">
        <f>IF(R503="","",SUM($R$5:R503))</f>
      </c>
      <c r="W503" s="20">
        <f>IF(V503="","",MAX(0,MAX($V$5:V503)))</f>
      </c>
      <c r="X503" s="20">
        <f>IF(V503="","",V503-W503)</f>
      </c>
      <c r="Y503" s="19">
        <f>IF(A503="","",IF(COUNTIF($A$5:A503,A503)=1,MAX($Y$4:Y502)+1,""))</f>
      </c>
      <c r="Z503" s="19">
        <f>IF(A503="","",TEXT(A503,"ddd"))</f>
      </c>
    </row>
    <row r="504" spans="1:26" x14ac:dyDescent="0.25">
      <c r="A504" s="15"/>
      <c r="B504" s="16"/>
      <c r="G504" s="17"/>
      <c r="H504" s="17"/>
      <c r="I504" s="17"/>
      <c r="J504" s="17"/>
      <c r="K504" s="18"/>
      <c r="Q504" s="19">
        <f>IF(D504="","",IFERROR(VLOOKUP(D504,Lists!$G$5:$I$40,3,FALSE),""))</f>
      </c>
      <c r="R504" s="20">
        <f>IF(OR(G504="",H504="",Q504=""),"",IF(E504="Short",G504-H504,H504-G504)*F504*Q504-N(K504))</f>
      </c>
      <c r="S504" s="20">
        <f>IF(OR(G504="",I504="",Q504=""),"",ABS(G504-I504)*F504*Q504)</f>
      </c>
      <c r="T504" s="21">
        <f>IF(OR(R504="",N(S504)=0),"",ROUND(R504/S504,2))</f>
      </c>
      <c r="U504" s="19">
        <f>IF(R504="","",IF(R504&gt;0,"Win",IF(R504&lt;0,"Loss","Even")))</f>
      </c>
      <c r="V504" s="20">
        <f>IF(R504="","",SUM($R$5:R504))</f>
      </c>
      <c r="W504" s="20">
        <f>IF(V504="","",MAX(0,MAX($V$5:V504)))</f>
      </c>
      <c r="X504" s="20">
        <f>IF(V504="","",V504-W504)</f>
      </c>
      <c r="Y504" s="19">
        <f>IF(A504="","",IF(COUNTIF($A$5:A504,A504)=1,MAX($Y$4:Y503)+1,""))</f>
      </c>
      <c r="Z504" s="19">
        <f>IF(A504="","",TEXT(A504,"ddd"))</f>
      </c>
    </row>
    <row r="505" spans="1:26" x14ac:dyDescent="0.25">
      <c r="A505" s="15"/>
      <c r="B505" s="16"/>
      <c r="G505" s="17"/>
      <c r="H505" s="17"/>
      <c r="I505" s="17"/>
      <c r="J505" s="17"/>
      <c r="K505" s="18"/>
      <c r="Q505" s="19">
        <f>IF(D505="","",IFERROR(VLOOKUP(D505,Lists!$G$5:$I$40,3,FALSE),""))</f>
      </c>
      <c r="R505" s="20">
        <f>IF(OR(G505="",H505="",Q505=""),"",IF(E505="Short",G505-H505,H505-G505)*F505*Q505-N(K505))</f>
      </c>
      <c r="S505" s="20">
        <f>IF(OR(G505="",I505="",Q505=""),"",ABS(G505-I505)*F505*Q505)</f>
      </c>
      <c r="T505" s="21">
        <f>IF(OR(R505="",N(S505)=0),"",ROUND(R505/S505,2))</f>
      </c>
      <c r="U505" s="19">
        <f>IF(R505="","",IF(R505&gt;0,"Win",IF(R505&lt;0,"Loss","Even")))</f>
      </c>
      <c r="V505" s="20">
        <f>IF(R505="","",SUM($R$5:R505))</f>
      </c>
      <c r="W505" s="20">
        <f>IF(V505="","",MAX(0,MAX($V$5:V505)))</f>
      </c>
      <c r="X505" s="20">
        <f>IF(V505="","",V505-W505)</f>
      </c>
      <c r="Y505" s="19">
        <f>IF(A505="","",IF(COUNTIF($A$5:A505,A505)=1,MAX($Y$4:Y504)+1,""))</f>
      </c>
      <c r="Z505" s="19">
        <f>IF(A505="","",TEXT(A505,"ddd"))</f>
      </c>
    </row>
    <row r="506" spans="1:26" x14ac:dyDescent="0.25">
      <c r="A506" s="15"/>
      <c r="B506" s="16"/>
      <c r="G506" s="17"/>
      <c r="H506" s="17"/>
      <c r="I506" s="17"/>
      <c r="J506" s="17"/>
      <c r="K506" s="18"/>
      <c r="Q506" s="19">
        <f>IF(D506="","",IFERROR(VLOOKUP(D506,Lists!$G$5:$I$40,3,FALSE),""))</f>
      </c>
      <c r="R506" s="20">
        <f>IF(OR(G506="",H506="",Q506=""),"",IF(E506="Short",G506-H506,H506-G506)*F506*Q506-N(K506))</f>
      </c>
      <c r="S506" s="20">
        <f>IF(OR(G506="",I506="",Q506=""),"",ABS(G506-I506)*F506*Q506)</f>
      </c>
      <c r="T506" s="21">
        <f>IF(OR(R506="",N(S506)=0),"",ROUND(R506/S506,2))</f>
      </c>
      <c r="U506" s="19">
        <f>IF(R506="","",IF(R506&gt;0,"Win",IF(R506&lt;0,"Loss","Even")))</f>
      </c>
      <c r="V506" s="20">
        <f>IF(R506="","",SUM($R$5:R506))</f>
      </c>
      <c r="W506" s="20">
        <f>IF(V506="","",MAX(0,MAX($V$5:V506)))</f>
      </c>
      <c r="X506" s="20">
        <f>IF(V506="","",V506-W506)</f>
      </c>
      <c r="Y506" s="19">
        <f>IF(A506="","",IF(COUNTIF($A$5:A506,A506)=1,MAX($Y$4:Y505)+1,""))</f>
      </c>
      <c r="Z506" s="19">
        <f>IF(A506="","",TEXT(A506,"ddd"))</f>
      </c>
    </row>
    <row r="507" spans="1:26" x14ac:dyDescent="0.25">
      <c r="A507" s="15"/>
      <c r="B507" s="16"/>
      <c r="G507" s="17"/>
      <c r="H507" s="17"/>
      <c r="I507" s="17"/>
      <c r="J507" s="17"/>
      <c r="K507" s="18"/>
      <c r="Q507" s="19">
        <f>IF(D507="","",IFERROR(VLOOKUP(D507,Lists!$G$5:$I$40,3,FALSE),""))</f>
      </c>
      <c r="R507" s="20">
        <f>IF(OR(G507="",H507="",Q507=""),"",IF(E507="Short",G507-H507,H507-G507)*F507*Q507-N(K507))</f>
      </c>
      <c r="S507" s="20">
        <f>IF(OR(G507="",I507="",Q507=""),"",ABS(G507-I507)*F507*Q507)</f>
      </c>
      <c r="T507" s="21">
        <f>IF(OR(R507="",N(S507)=0),"",ROUND(R507/S507,2))</f>
      </c>
      <c r="U507" s="19">
        <f>IF(R507="","",IF(R507&gt;0,"Win",IF(R507&lt;0,"Loss","Even")))</f>
      </c>
      <c r="V507" s="20">
        <f>IF(R507="","",SUM($R$5:R507))</f>
      </c>
      <c r="W507" s="20">
        <f>IF(V507="","",MAX(0,MAX($V$5:V507)))</f>
      </c>
      <c r="X507" s="20">
        <f>IF(V507="","",V507-W507)</f>
      </c>
      <c r="Y507" s="19">
        <f>IF(A507="","",IF(COUNTIF($A$5:A507,A507)=1,MAX($Y$4:Y506)+1,""))</f>
      </c>
      <c r="Z507" s="19">
        <f>IF(A507="","",TEXT(A507,"ddd"))</f>
      </c>
    </row>
    <row r="508" spans="1:26" x14ac:dyDescent="0.25">
      <c r="A508" s="15"/>
      <c r="B508" s="16"/>
      <c r="G508" s="17"/>
      <c r="H508" s="17"/>
      <c r="I508" s="17"/>
      <c r="J508" s="17"/>
      <c r="K508" s="18"/>
      <c r="Q508" s="19">
        <f>IF(D508="","",IFERROR(VLOOKUP(D508,Lists!$G$5:$I$40,3,FALSE),""))</f>
      </c>
      <c r="R508" s="20">
        <f>IF(OR(G508="",H508="",Q508=""),"",IF(E508="Short",G508-H508,H508-G508)*F508*Q508-N(K508))</f>
      </c>
      <c r="S508" s="20">
        <f>IF(OR(G508="",I508="",Q508=""),"",ABS(G508-I508)*F508*Q508)</f>
      </c>
      <c r="T508" s="21">
        <f>IF(OR(R508="",N(S508)=0),"",ROUND(R508/S508,2))</f>
      </c>
      <c r="U508" s="19">
        <f>IF(R508="","",IF(R508&gt;0,"Win",IF(R508&lt;0,"Loss","Even")))</f>
      </c>
      <c r="V508" s="20">
        <f>IF(R508="","",SUM($R$5:R508))</f>
      </c>
      <c r="W508" s="20">
        <f>IF(V508="","",MAX(0,MAX($V$5:V508)))</f>
      </c>
      <c r="X508" s="20">
        <f>IF(V508="","",V508-W508)</f>
      </c>
      <c r="Y508" s="19">
        <f>IF(A508="","",IF(COUNTIF($A$5:A508,A508)=1,MAX($Y$4:Y507)+1,""))</f>
      </c>
      <c r="Z508" s="19">
        <f>IF(A508="","",TEXT(A508,"ddd"))</f>
      </c>
    </row>
    <row r="509" spans="1:26" x14ac:dyDescent="0.25">
      <c r="A509" s="15"/>
      <c r="B509" s="16"/>
      <c r="G509" s="17"/>
      <c r="H509" s="17"/>
      <c r="I509" s="17"/>
      <c r="J509" s="17"/>
      <c r="K509" s="18"/>
      <c r="Q509" s="19">
        <f>IF(D509="","",IFERROR(VLOOKUP(D509,Lists!$G$5:$I$40,3,FALSE),""))</f>
      </c>
      <c r="R509" s="20">
        <f>IF(OR(G509="",H509="",Q509=""),"",IF(E509="Short",G509-H509,H509-G509)*F509*Q509-N(K509))</f>
      </c>
      <c r="S509" s="20">
        <f>IF(OR(G509="",I509="",Q509=""),"",ABS(G509-I509)*F509*Q509)</f>
      </c>
      <c r="T509" s="21">
        <f>IF(OR(R509="",N(S509)=0),"",ROUND(R509/S509,2))</f>
      </c>
      <c r="U509" s="19">
        <f>IF(R509="","",IF(R509&gt;0,"Win",IF(R509&lt;0,"Loss","Even")))</f>
      </c>
      <c r="V509" s="20">
        <f>IF(R509="","",SUM($R$5:R509))</f>
      </c>
      <c r="W509" s="20">
        <f>IF(V509="","",MAX(0,MAX($V$5:V509)))</f>
      </c>
      <c r="X509" s="20">
        <f>IF(V509="","",V509-W509)</f>
      </c>
      <c r="Y509" s="19">
        <f>IF(A509="","",IF(COUNTIF($A$5:A509,A509)=1,MAX($Y$4:Y508)+1,""))</f>
      </c>
      <c r="Z509" s="19">
        <f>IF(A509="","",TEXT(A509,"ddd"))</f>
      </c>
    </row>
    <row r="510" spans="1:26" x14ac:dyDescent="0.25">
      <c r="A510" s="15"/>
      <c r="B510" s="16"/>
      <c r="G510" s="17"/>
      <c r="H510" s="17"/>
      <c r="I510" s="17"/>
      <c r="J510" s="17"/>
      <c r="K510" s="18"/>
      <c r="Q510" s="19">
        <f>IF(D510="","",IFERROR(VLOOKUP(D510,Lists!$G$5:$I$40,3,FALSE),""))</f>
      </c>
      <c r="R510" s="20">
        <f>IF(OR(G510="",H510="",Q510=""),"",IF(E510="Short",G510-H510,H510-G510)*F510*Q510-N(K510))</f>
      </c>
      <c r="S510" s="20">
        <f>IF(OR(G510="",I510="",Q510=""),"",ABS(G510-I510)*F510*Q510)</f>
      </c>
      <c r="T510" s="21">
        <f>IF(OR(R510="",N(S510)=0),"",ROUND(R510/S510,2))</f>
      </c>
      <c r="U510" s="19">
        <f>IF(R510="","",IF(R510&gt;0,"Win",IF(R510&lt;0,"Loss","Even")))</f>
      </c>
      <c r="V510" s="20">
        <f>IF(R510="","",SUM($R$5:R510))</f>
      </c>
      <c r="W510" s="20">
        <f>IF(V510="","",MAX(0,MAX($V$5:V510)))</f>
      </c>
      <c r="X510" s="20">
        <f>IF(V510="","",V510-W510)</f>
      </c>
      <c r="Y510" s="19">
        <f>IF(A510="","",IF(COUNTIF($A$5:A510,A510)=1,MAX($Y$4:Y509)+1,""))</f>
      </c>
      <c r="Z510" s="19">
        <f>IF(A510="","",TEXT(A510,"ddd"))</f>
      </c>
    </row>
    <row r="511" spans="1:26" x14ac:dyDescent="0.25">
      <c r="A511" s="15"/>
      <c r="B511" s="16"/>
      <c r="G511" s="17"/>
      <c r="H511" s="17"/>
      <c r="I511" s="17"/>
      <c r="J511" s="17"/>
      <c r="K511" s="18"/>
      <c r="Q511" s="19">
        <f>IF(D511="","",IFERROR(VLOOKUP(D511,Lists!$G$5:$I$40,3,FALSE),""))</f>
      </c>
      <c r="R511" s="20">
        <f>IF(OR(G511="",H511="",Q511=""),"",IF(E511="Short",G511-H511,H511-G511)*F511*Q511-N(K511))</f>
      </c>
      <c r="S511" s="20">
        <f>IF(OR(G511="",I511="",Q511=""),"",ABS(G511-I511)*F511*Q511)</f>
      </c>
      <c r="T511" s="21">
        <f>IF(OR(R511="",N(S511)=0),"",ROUND(R511/S511,2))</f>
      </c>
      <c r="U511" s="19">
        <f>IF(R511="","",IF(R511&gt;0,"Win",IF(R511&lt;0,"Loss","Even")))</f>
      </c>
      <c r="V511" s="20">
        <f>IF(R511="","",SUM($R$5:R511))</f>
      </c>
      <c r="W511" s="20">
        <f>IF(V511="","",MAX(0,MAX($V$5:V511)))</f>
      </c>
      <c r="X511" s="20">
        <f>IF(V511="","",V511-W511)</f>
      </c>
      <c r="Y511" s="19">
        <f>IF(A511="","",IF(COUNTIF($A$5:A511,A511)=1,MAX($Y$4:Y510)+1,""))</f>
      </c>
      <c r="Z511" s="19">
        <f>IF(A511="","",TEXT(A511,"ddd"))</f>
      </c>
    </row>
    <row r="512" spans="1:26" x14ac:dyDescent="0.25">
      <c r="A512" s="15"/>
      <c r="B512" s="16"/>
      <c r="G512" s="17"/>
      <c r="H512" s="17"/>
      <c r="I512" s="17"/>
      <c r="J512" s="17"/>
      <c r="K512" s="18"/>
      <c r="Q512" s="19">
        <f>IF(D512="","",IFERROR(VLOOKUP(D512,Lists!$G$5:$I$40,3,FALSE),""))</f>
      </c>
      <c r="R512" s="20">
        <f>IF(OR(G512="",H512="",Q512=""),"",IF(E512="Short",G512-H512,H512-G512)*F512*Q512-N(K512))</f>
      </c>
      <c r="S512" s="20">
        <f>IF(OR(G512="",I512="",Q512=""),"",ABS(G512-I512)*F512*Q512)</f>
      </c>
      <c r="T512" s="21">
        <f>IF(OR(R512="",N(S512)=0),"",ROUND(R512/S512,2))</f>
      </c>
      <c r="U512" s="19">
        <f>IF(R512="","",IF(R512&gt;0,"Win",IF(R512&lt;0,"Loss","Even")))</f>
      </c>
      <c r="V512" s="20">
        <f>IF(R512="","",SUM($R$5:R512))</f>
      </c>
      <c r="W512" s="20">
        <f>IF(V512="","",MAX(0,MAX($V$5:V512)))</f>
      </c>
      <c r="X512" s="20">
        <f>IF(V512="","",V512-W512)</f>
      </c>
      <c r="Y512" s="19">
        <f>IF(A512="","",IF(COUNTIF($A$5:A512,A512)=1,MAX($Y$4:Y511)+1,""))</f>
      </c>
      <c r="Z512" s="19">
        <f>IF(A512="","",TEXT(A512,"ddd"))</f>
      </c>
    </row>
    <row r="513" spans="1:26" x14ac:dyDescent="0.25">
      <c r="A513" s="15"/>
      <c r="B513" s="16"/>
      <c r="G513" s="17"/>
      <c r="H513" s="17"/>
      <c r="I513" s="17"/>
      <c r="J513" s="17"/>
      <c r="K513" s="18"/>
      <c r="Q513" s="19">
        <f>IF(D513="","",IFERROR(VLOOKUP(D513,Lists!$G$5:$I$40,3,FALSE),""))</f>
      </c>
      <c r="R513" s="20">
        <f>IF(OR(G513="",H513="",Q513=""),"",IF(E513="Short",G513-H513,H513-G513)*F513*Q513-N(K513))</f>
      </c>
      <c r="S513" s="20">
        <f>IF(OR(G513="",I513="",Q513=""),"",ABS(G513-I513)*F513*Q513)</f>
      </c>
      <c r="T513" s="21">
        <f>IF(OR(R513="",N(S513)=0),"",ROUND(R513/S513,2))</f>
      </c>
      <c r="U513" s="19">
        <f>IF(R513="","",IF(R513&gt;0,"Win",IF(R513&lt;0,"Loss","Even")))</f>
      </c>
      <c r="V513" s="20">
        <f>IF(R513="","",SUM($R$5:R513))</f>
      </c>
      <c r="W513" s="20">
        <f>IF(V513="","",MAX(0,MAX($V$5:V513)))</f>
      </c>
      <c r="X513" s="20">
        <f>IF(V513="","",V513-W513)</f>
      </c>
      <c r="Y513" s="19">
        <f>IF(A513="","",IF(COUNTIF($A$5:A513,A513)=1,MAX($Y$4:Y512)+1,""))</f>
      </c>
      <c r="Z513" s="19">
        <f>IF(A513="","",TEXT(A513,"ddd"))</f>
      </c>
    </row>
    <row r="514" spans="1:26" x14ac:dyDescent="0.25">
      <c r="A514" s="15"/>
      <c r="B514" s="16"/>
      <c r="G514" s="17"/>
      <c r="H514" s="17"/>
      <c r="I514" s="17"/>
      <c r="J514" s="17"/>
      <c r="K514" s="18"/>
      <c r="Q514" s="19">
        <f>IF(D514="","",IFERROR(VLOOKUP(D514,Lists!$G$5:$I$40,3,FALSE),""))</f>
      </c>
      <c r="R514" s="20">
        <f>IF(OR(G514="",H514="",Q514=""),"",IF(E514="Short",G514-H514,H514-G514)*F514*Q514-N(K514))</f>
      </c>
      <c r="S514" s="20">
        <f>IF(OR(G514="",I514="",Q514=""),"",ABS(G514-I514)*F514*Q514)</f>
      </c>
      <c r="T514" s="21">
        <f>IF(OR(R514="",N(S514)=0),"",ROUND(R514/S514,2))</f>
      </c>
      <c r="U514" s="19">
        <f>IF(R514="","",IF(R514&gt;0,"Win",IF(R514&lt;0,"Loss","Even")))</f>
      </c>
      <c r="V514" s="20">
        <f>IF(R514="","",SUM($R$5:R514))</f>
      </c>
      <c r="W514" s="20">
        <f>IF(V514="","",MAX(0,MAX($V$5:V514)))</f>
      </c>
      <c r="X514" s="20">
        <f>IF(V514="","",V514-W514)</f>
      </c>
      <c r="Y514" s="19">
        <f>IF(A514="","",IF(COUNTIF($A$5:A514,A514)=1,MAX($Y$4:Y513)+1,""))</f>
      </c>
      <c r="Z514" s="19">
        <f>IF(A514="","",TEXT(A514,"ddd"))</f>
      </c>
    </row>
    <row r="515" spans="1:26" x14ac:dyDescent="0.25">
      <c r="A515" s="15"/>
      <c r="B515" s="16"/>
      <c r="G515" s="17"/>
      <c r="H515" s="17"/>
      <c r="I515" s="17"/>
      <c r="J515" s="17"/>
      <c r="K515" s="18"/>
      <c r="Q515" s="19">
        <f>IF(D515="","",IFERROR(VLOOKUP(D515,Lists!$G$5:$I$40,3,FALSE),""))</f>
      </c>
      <c r="R515" s="20">
        <f>IF(OR(G515="",H515="",Q515=""),"",IF(E515="Short",G515-H515,H515-G515)*F515*Q515-N(K515))</f>
      </c>
      <c r="S515" s="20">
        <f>IF(OR(G515="",I515="",Q515=""),"",ABS(G515-I515)*F515*Q515)</f>
      </c>
      <c r="T515" s="21">
        <f>IF(OR(R515="",N(S515)=0),"",ROUND(R515/S515,2))</f>
      </c>
      <c r="U515" s="19">
        <f>IF(R515="","",IF(R515&gt;0,"Win",IF(R515&lt;0,"Loss","Even")))</f>
      </c>
      <c r="V515" s="20">
        <f>IF(R515="","",SUM($R$5:R515))</f>
      </c>
      <c r="W515" s="20">
        <f>IF(V515="","",MAX(0,MAX($V$5:V515)))</f>
      </c>
      <c r="X515" s="20">
        <f>IF(V515="","",V515-W515)</f>
      </c>
      <c r="Y515" s="19">
        <f>IF(A515="","",IF(COUNTIF($A$5:A515,A515)=1,MAX($Y$4:Y514)+1,""))</f>
      </c>
      <c r="Z515" s="19">
        <f>IF(A515="","",TEXT(A515,"ddd"))</f>
      </c>
    </row>
    <row r="516" spans="1:26" x14ac:dyDescent="0.25">
      <c r="A516" s="15"/>
      <c r="B516" s="16"/>
      <c r="G516" s="17"/>
      <c r="H516" s="17"/>
      <c r="I516" s="17"/>
      <c r="J516" s="17"/>
      <c r="K516" s="18"/>
      <c r="Q516" s="19">
        <f>IF(D516="","",IFERROR(VLOOKUP(D516,Lists!$G$5:$I$40,3,FALSE),""))</f>
      </c>
      <c r="R516" s="20">
        <f>IF(OR(G516="",H516="",Q516=""),"",IF(E516="Short",G516-H516,H516-G516)*F516*Q516-N(K516))</f>
      </c>
      <c r="S516" s="20">
        <f>IF(OR(G516="",I516="",Q516=""),"",ABS(G516-I516)*F516*Q516)</f>
      </c>
      <c r="T516" s="21">
        <f>IF(OR(R516="",N(S516)=0),"",ROUND(R516/S516,2))</f>
      </c>
      <c r="U516" s="19">
        <f>IF(R516="","",IF(R516&gt;0,"Win",IF(R516&lt;0,"Loss","Even")))</f>
      </c>
      <c r="V516" s="20">
        <f>IF(R516="","",SUM($R$5:R516))</f>
      </c>
      <c r="W516" s="20">
        <f>IF(V516="","",MAX(0,MAX($V$5:V516)))</f>
      </c>
      <c r="X516" s="20">
        <f>IF(V516="","",V516-W516)</f>
      </c>
      <c r="Y516" s="19">
        <f>IF(A516="","",IF(COUNTIF($A$5:A516,A516)=1,MAX($Y$4:Y515)+1,""))</f>
      </c>
      <c r="Z516" s="19">
        <f>IF(A516="","",TEXT(A516,"ddd"))</f>
      </c>
    </row>
    <row r="517" spans="1:26" x14ac:dyDescent="0.25">
      <c r="A517" s="15"/>
      <c r="B517" s="16"/>
      <c r="G517" s="17"/>
      <c r="H517" s="17"/>
      <c r="I517" s="17"/>
      <c r="J517" s="17"/>
      <c r="K517" s="18"/>
      <c r="Q517" s="19">
        <f>IF(D517="","",IFERROR(VLOOKUP(D517,Lists!$G$5:$I$40,3,FALSE),""))</f>
      </c>
      <c r="R517" s="20">
        <f>IF(OR(G517="",H517="",Q517=""),"",IF(E517="Short",G517-H517,H517-G517)*F517*Q517-N(K517))</f>
      </c>
      <c r="S517" s="20">
        <f>IF(OR(G517="",I517="",Q517=""),"",ABS(G517-I517)*F517*Q517)</f>
      </c>
      <c r="T517" s="21">
        <f>IF(OR(R517="",N(S517)=0),"",ROUND(R517/S517,2))</f>
      </c>
      <c r="U517" s="19">
        <f>IF(R517="","",IF(R517&gt;0,"Win",IF(R517&lt;0,"Loss","Even")))</f>
      </c>
      <c r="V517" s="20">
        <f>IF(R517="","",SUM($R$5:R517))</f>
      </c>
      <c r="W517" s="20">
        <f>IF(V517="","",MAX(0,MAX($V$5:V517)))</f>
      </c>
      <c r="X517" s="20">
        <f>IF(V517="","",V517-W517)</f>
      </c>
      <c r="Y517" s="19">
        <f>IF(A517="","",IF(COUNTIF($A$5:A517,A517)=1,MAX($Y$4:Y516)+1,""))</f>
      </c>
      <c r="Z517" s="19">
        <f>IF(A517="","",TEXT(A517,"ddd"))</f>
      </c>
    </row>
    <row r="518" spans="1:26" x14ac:dyDescent="0.25">
      <c r="A518" s="15"/>
      <c r="B518" s="16"/>
      <c r="G518" s="17"/>
      <c r="H518" s="17"/>
      <c r="I518" s="17"/>
      <c r="J518" s="17"/>
      <c r="K518" s="18"/>
      <c r="Q518" s="19">
        <f>IF(D518="","",IFERROR(VLOOKUP(D518,Lists!$G$5:$I$40,3,FALSE),""))</f>
      </c>
      <c r="R518" s="20">
        <f>IF(OR(G518="",H518="",Q518=""),"",IF(E518="Short",G518-H518,H518-G518)*F518*Q518-N(K518))</f>
      </c>
      <c r="S518" s="20">
        <f>IF(OR(G518="",I518="",Q518=""),"",ABS(G518-I518)*F518*Q518)</f>
      </c>
      <c r="T518" s="21">
        <f>IF(OR(R518="",N(S518)=0),"",ROUND(R518/S518,2))</f>
      </c>
      <c r="U518" s="19">
        <f>IF(R518="","",IF(R518&gt;0,"Win",IF(R518&lt;0,"Loss","Even")))</f>
      </c>
      <c r="V518" s="20">
        <f>IF(R518="","",SUM($R$5:R518))</f>
      </c>
      <c r="W518" s="20">
        <f>IF(V518="","",MAX(0,MAX($V$5:V518)))</f>
      </c>
      <c r="X518" s="20">
        <f>IF(V518="","",V518-W518)</f>
      </c>
      <c r="Y518" s="19">
        <f>IF(A518="","",IF(COUNTIF($A$5:A518,A518)=1,MAX($Y$4:Y517)+1,""))</f>
      </c>
      <c r="Z518" s="19">
        <f>IF(A518="","",TEXT(A518,"ddd"))</f>
      </c>
    </row>
    <row r="519" spans="1:26" x14ac:dyDescent="0.25">
      <c r="A519" s="15"/>
      <c r="B519" s="16"/>
      <c r="G519" s="17"/>
      <c r="H519" s="17"/>
      <c r="I519" s="17"/>
      <c r="J519" s="17"/>
      <c r="K519" s="18"/>
      <c r="Q519" s="19">
        <f>IF(D519="","",IFERROR(VLOOKUP(D519,Lists!$G$5:$I$40,3,FALSE),""))</f>
      </c>
      <c r="R519" s="20">
        <f>IF(OR(G519="",H519="",Q519=""),"",IF(E519="Short",G519-H519,H519-G519)*F519*Q519-N(K519))</f>
      </c>
      <c r="S519" s="20">
        <f>IF(OR(G519="",I519="",Q519=""),"",ABS(G519-I519)*F519*Q519)</f>
      </c>
      <c r="T519" s="21">
        <f>IF(OR(R519="",N(S519)=0),"",ROUND(R519/S519,2))</f>
      </c>
      <c r="U519" s="19">
        <f>IF(R519="","",IF(R519&gt;0,"Win",IF(R519&lt;0,"Loss","Even")))</f>
      </c>
      <c r="V519" s="20">
        <f>IF(R519="","",SUM($R$5:R519))</f>
      </c>
      <c r="W519" s="20">
        <f>IF(V519="","",MAX(0,MAX($V$5:V519)))</f>
      </c>
      <c r="X519" s="20">
        <f>IF(V519="","",V519-W519)</f>
      </c>
      <c r="Y519" s="19">
        <f>IF(A519="","",IF(COUNTIF($A$5:A519,A519)=1,MAX($Y$4:Y518)+1,""))</f>
      </c>
      <c r="Z519" s="19">
        <f>IF(A519="","",TEXT(A519,"ddd"))</f>
      </c>
    </row>
    <row r="520" spans="1:26" x14ac:dyDescent="0.25">
      <c r="A520" s="15"/>
      <c r="B520" s="16"/>
      <c r="G520" s="17"/>
      <c r="H520" s="17"/>
      <c r="I520" s="17"/>
      <c r="J520" s="17"/>
      <c r="K520" s="18"/>
      <c r="Q520" s="19">
        <f>IF(D520="","",IFERROR(VLOOKUP(D520,Lists!$G$5:$I$40,3,FALSE),""))</f>
      </c>
      <c r="R520" s="20">
        <f>IF(OR(G520="",H520="",Q520=""),"",IF(E520="Short",G520-H520,H520-G520)*F520*Q520-N(K520))</f>
      </c>
      <c r="S520" s="20">
        <f>IF(OR(G520="",I520="",Q520=""),"",ABS(G520-I520)*F520*Q520)</f>
      </c>
      <c r="T520" s="21">
        <f>IF(OR(R520="",N(S520)=0),"",ROUND(R520/S520,2))</f>
      </c>
      <c r="U520" s="19">
        <f>IF(R520="","",IF(R520&gt;0,"Win",IF(R520&lt;0,"Loss","Even")))</f>
      </c>
      <c r="V520" s="20">
        <f>IF(R520="","",SUM($R$5:R520))</f>
      </c>
      <c r="W520" s="20">
        <f>IF(V520="","",MAX(0,MAX($V$5:V520)))</f>
      </c>
      <c r="X520" s="20">
        <f>IF(V520="","",V520-W520)</f>
      </c>
      <c r="Y520" s="19">
        <f>IF(A520="","",IF(COUNTIF($A$5:A520,A520)=1,MAX($Y$4:Y519)+1,""))</f>
      </c>
      <c r="Z520" s="19">
        <f>IF(A520="","",TEXT(A520,"ddd"))</f>
      </c>
    </row>
    <row r="521" spans="1:26" x14ac:dyDescent="0.25">
      <c r="A521" s="15"/>
      <c r="B521" s="16"/>
      <c r="G521" s="17"/>
      <c r="H521" s="17"/>
      <c r="I521" s="17"/>
      <c r="J521" s="17"/>
      <c r="K521" s="18"/>
      <c r="Q521" s="19">
        <f>IF(D521="","",IFERROR(VLOOKUP(D521,Lists!$G$5:$I$40,3,FALSE),""))</f>
      </c>
      <c r="R521" s="20">
        <f>IF(OR(G521="",H521="",Q521=""),"",IF(E521="Short",G521-H521,H521-G521)*F521*Q521-N(K521))</f>
      </c>
      <c r="S521" s="20">
        <f>IF(OR(G521="",I521="",Q521=""),"",ABS(G521-I521)*F521*Q521)</f>
      </c>
      <c r="T521" s="21">
        <f>IF(OR(R521="",N(S521)=0),"",ROUND(R521/S521,2))</f>
      </c>
      <c r="U521" s="19">
        <f>IF(R521="","",IF(R521&gt;0,"Win",IF(R521&lt;0,"Loss","Even")))</f>
      </c>
      <c r="V521" s="20">
        <f>IF(R521="","",SUM($R$5:R521))</f>
      </c>
      <c r="W521" s="20">
        <f>IF(V521="","",MAX(0,MAX($V$5:V521)))</f>
      </c>
      <c r="X521" s="20">
        <f>IF(V521="","",V521-W521)</f>
      </c>
      <c r="Y521" s="19">
        <f>IF(A521="","",IF(COUNTIF($A$5:A521,A521)=1,MAX($Y$4:Y520)+1,""))</f>
      </c>
      <c r="Z521" s="19">
        <f>IF(A521="","",TEXT(A521,"ddd"))</f>
      </c>
    </row>
    <row r="522" spans="1:26" x14ac:dyDescent="0.25">
      <c r="A522" s="15"/>
      <c r="B522" s="16"/>
      <c r="G522" s="17"/>
      <c r="H522" s="17"/>
      <c r="I522" s="17"/>
      <c r="J522" s="17"/>
      <c r="K522" s="18"/>
      <c r="Q522" s="19">
        <f>IF(D522="","",IFERROR(VLOOKUP(D522,Lists!$G$5:$I$40,3,FALSE),""))</f>
      </c>
      <c r="R522" s="20">
        <f>IF(OR(G522="",H522="",Q522=""),"",IF(E522="Short",G522-H522,H522-G522)*F522*Q522-N(K522))</f>
      </c>
      <c r="S522" s="20">
        <f>IF(OR(G522="",I522="",Q522=""),"",ABS(G522-I522)*F522*Q522)</f>
      </c>
      <c r="T522" s="21">
        <f>IF(OR(R522="",N(S522)=0),"",ROUND(R522/S522,2))</f>
      </c>
      <c r="U522" s="19">
        <f>IF(R522="","",IF(R522&gt;0,"Win",IF(R522&lt;0,"Loss","Even")))</f>
      </c>
      <c r="V522" s="20">
        <f>IF(R522="","",SUM($R$5:R522))</f>
      </c>
      <c r="W522" s="20">
        <f>IF(V522="","",MAX(0,MAX($V$5:V522)))</f>
      </c>
      <c r="X522" s="20">
        <f>IF(V522="","",V522-W522)</f>
      </c>
      <c r="Y522" s="19">
        <f>IF(A522="","",IF(COUNTIF($A$5:A522,A522)=1,MAX($Y$4:Y521)+1,""))</f>
      </c>
      <c r="Z522" s="19">
        <f>IF(A522="","",TEXT(A522,"ddd"))</f>
      </c>
    </row>
    <row r="523" spans="1:26" x14ac:dyDescent="0.25">
      <c r="A523" s="15"/>
      <c r="B523" s="16"/>
      <c r="G523" s="17"/>
      <c r="H523" s="17"/>
      <c r="I523" s="17"/>
      <c r="J523" s="17"/>
      <c r="K523" s="18"/>
      <c r="Q523" s="19">
        <f>IF(D523="","",IFERROR(VLOOKUP(D523,Lists!$G$5:$I$40,3,FALSE),""))</f>
      </c>
      <c r="R523" s="20">
        <f>IF(OR(G523="",H523="",Q523=""),"",IF(E523="Short",G523-H523,H523-G523)*F523*Q523-N(K523))</f>
      </c>
      <c r="S523" s="20">
        <f>IF(OR(G523="",I523="",Q523=""),"",ABS(G523-I523)*F523*Q523)</f>
      </c>
      <c r="T523" s="21">
        <f>IF(OR(R523="",N(S523)=0),"",ROUND(R523/S523,2))</f>
      </c>
      <c r="U523" s="19">
        <f>IF(R523="","",IF(R523&gt;0,"Win",IF(R523&lt;0,"Loss","Even")))</f>
      </c>
      <c r="V523" s="20">
        <f>IF(R523="","",SUM($R$5:R523))</f>
      </c>
      <c r="W523" s="20">
        <f>IF(V523="","",MAX(0,MAX($V$5:V523)))</f>
      </c>
      <c r="X523" s="20">
        <f>IF(V523="","",V523-W523)</f>
      </c>
      <c r="Y523" s="19">
        <f>IF(A523="","",IF(COUNTIF($A$5:A523,A523)=1,MAX($Y$4:Y522)+1,""))</f>
      </c>
      <c r="Z523" s="19">
        <f>IF(A523="","",TEXT(A523,"ddd"))</f>
      </c>
    </row>
    <row r="524" spans="1:26" x14ac:dyDescent="0.25">
      <c r="A524" s="15"/>
      <c r="B524" s="16"/>
      <c r="G524" s="17"/>
      <c r="H524" s="17"/>
      <c r="I524" s="17"/>
      <c r="J524" s="17"/>
      <c r="K524" s="18"/>
      <c r="Q524" s="19">
        <f>IF(D524="","",IFERROR(VLOOKUP(D524,Lists!$G$5:$I$40,3,FALSE),""))</f>
      </c>
      <c r="R524" s="20">
        <f>IF(OR(G524="",H524="",Q524=""),"",IF(E524="Short",G524-H524,H524-G524)*F524*Q524-N(K524))</f>
      </c>
      <c r="S524" s="20">
        <f>IF(OR(G524="",I524="",Q524=""),"",ABS(G524-I524)*F524*Q524)</f>
      </c>
      <c r="T524" s="21">
        <f>IF(OR(R524="",N(S524)=0),"",ROUND(R524/S524,2))</f>
      </c>
      <c r="U524" s="19">
        <f>IF(R524="","",IF(R524&gt;0,"Win",IF(R524&lt;0,"Loss","Even")))</f>
      </c>
      <c r="V524" s="20">
        <f>IF(R524="","",SUM($R$5:R524))</f>
      </c>
      <c r="W524" s="20">
        <f>IF(V524="","",MAX(0,MAX($V$5:V524)))</f>
      </c>
      <c r="X524" s="20">
        <f>IF(V524="","",V524-W524)</f>
      </c>
      <c r="Y524" s="19">
        <f>IF(A524="","",IF(COUNTIF($A$5:A524,A524)=1,MAX($Y$4:Y523)+1,""))</f>
      </c>
      <c r="Z524" s="19">
        <f>IF(A524="","",TEXT(A524,"ddd"))</f>
      </c>
    </row>
    <row r="525" spans="1:26" x14ac:dyDescent="0.25">
      <c r="A525" s="15"/>
      <c r="B525" s="16"/>
      <c r="G525" s="17"/>
      <c r="H525" s="17"/>
      <c r="I525" s="17"/>
      <c r="J525" s="17"/>
      <c r="K525" s="18"/>
      <c r="Q525" s="19">
        <f>IF(D525="","",IFERROR(VLOOKUP(D525,Lists!$G$5:$I$40,3,FALSE),""))</f>
      </c>
      <c r="R525" s="20">
        <f>IF(OR(G525="",H525="",Q525=""),"",IF(E525="Short",G525-H525,H525-G525)*F525*Q525-N(K525))</f>
      </c>
      <c r="S525" s="20">
        <f>IF(OR(G525="",I525="",Q525=""),"",ABS(G525-I525)*F525*Q525)</f>
      </c>
      <c r="T525" s="21">
        <f>IF(OR(R525="",N(S525)=0),"",ROUND(R525/S525,2))</f>
      </c>
      <c r="U525" s="19">
        <f>IF(R525="","",IF(R525&gt;0,"Win",IF(R525&lt;0,"Loss","Even")))</f>
      </c>
      <c r="V525" s="20">
        <f>IF(R525="","",SUM($R$5:R525))</f>
      </c>
      <c r="W525" s="20">
        <f>IF(V525="","",MAX(0,MAX($V$5:V525)))</f>
      </c>
      <c r="X525" s="20">
        <f>IF(V525="","",V525-W525)</f>
      </c>
      <c r="Y525" s="19">
        <f>IF(A525="","",IF(COUNTIF($A$5:A525,A525)=1,MAX($Y$4:Y524)+1,""))</f>
      </c>
      <c r="Z525" s="19">
        <f>IF(A525="","",TEXT(A525,"ddd"))</f>
      </c>
    </row>
    <row r="526" spans="1:26" x14ac:dyDescent="0.25">
      <c r="A526" s="15"/>
      <c r="B526" s="16"/>
      <c r="G526" s="17"/>
      <c r="H526" s="17"/>
      <c r="I526" s="17"/>
      <c r="J526" s="17"/>
      <c r="K526" s="18"/>
      <c r="Q526" s="19">
        <f>IF(D526="","",IFERROR(VLOOKUP(D526,Lists!$G$5:$I$40,3,FALSE),""))</f>
      </c>
      <c r="R526" s="20">
        <f>IF(OR(G526="",H526="",Q526=""),"",IF(E526="Short",G526-H526,H526-G526)*F526*Q526-N(K526))</f>
      </c>
      <c r="S526" s="20">
        <f>IF(OR(G526="",I526="",Q526=""),"",ABS(G526-I526)*F526*Q526)</f>
      </c>
      <c r="T526" s="21">
        <f>IF(OR(R526="",N(S526)=0),"",ROUND(R526/S526,2))</f>
      </c>
      <c r="U526" s="19">
        <f>IF(R526="","",IF(R526&gt;0,"Win",IF(R526&lt;0,"Loss","Even")))</f>
      </c>
      <c r="V526" s="20">
        <f>IF(R526="","",SUM($R$5:R526))</f>
      </c>
      <c r="W526" s="20">
        <f>IF(V526="","",MAX(0,MAX($V$5:V526)))</f>
      </c>
      <c r="X526" s="20">
        <f>IF(V526="","",V526-W526)</f>
      </c>
      <c r="Y526" s="19">
        <f>IF(A526="","",IF(COUNTIF($A$5:A526,A526)=1,MAX($Y$4:Y525)+1,""))</f>
      </c>
      <c r="Z526" s="19">
        <f>IF(A526="","",TEXT(A526,"ddd"))</f>
      </c>
    </row>
    <row r="527" spans="1:26" x14ac:dyDescent="0.25">
      <c r="A527" s="15"/>
      <c r="B527" s="16"/>
      <c r="G527" s="17"/>
      <c r="H527" s="17"/>
      <c r="I527" s="17"/>
      <c r="J527" s="17"/>
      <c r="K527" s="18"/>
      <c r="Q527" s="19">
        <f>IF(D527="","",IFERROR(VLOOKUP(D527,Lists!$G$5:$I$40,3,FALSE),""))</f>
      </c>
      <c r="R527" s="20">
        <f>IF(OR(G527="",H527="",Q527=""),"",IF(E527="Short",G527-H527,H527-G527)*F527*Q527-N(K527))</f>
      </c>
      <c r="S527" s="20">
        <f>IF(OR(G527="",I527="",Q527=""),"",ABS(G527-I527)*F527*Q527)</f>
      </c>
      <c r="T527" s="21">
        <f>IF(OR(R527="",N(S527)=0),"",ROUND(R527/S527,2))</f>
      </c>
      <c r="U527" s="19">
        <f>IF(R527="","",IF(R527&gt;0,"Win",IF(R527&lt;0,"Loss","Even")))</f>
      </c>
      <c r="V527" s="20">
        <f>IF(R527="","",SUM($R$5:R527))</f>
      </c>
      <c r="W527" s="20">
        <f>IF(V527="","",MAX(0,MAX($V$5:V527)))</f>
      </c>
      <c r="X527" s="20">
        <f>IF(V527="","",V527-W527)</f>
      </c>
      <c r="Y527" s="19">
        <f>IF(A527="","",IF(COUNTIF($A$5:A527,A527)=1,MAX($Y$4:Y526)+1,""))</f>
      </c>
      <c r="Z527" s="19">
        <f>IF(A527="","",TEXT(A527,"ddd"))</f>
      </c>
    </row>
    <row r="528" spans="1:26" x14ac:dyDescent="0.25">
      <c r="A528" s="15"/>
      <c r="B528" s="16"/>
      <c r="G528" s="17"/>
      <c r="H528" s="17"/>
      <c r="I528" s="17"/>
      <c r="J528" s="17"/>
      <c r="K528" s="18"/>
      <c r="Q528" s="19">
        <f>IF(D528="","",IFERROR(VLOOKUP(D528,Lists!$G$5:$I$40,3,FALSE),""))</f>
      </c>
      <c r="R528" s="20">
        <f>IF(OR(G528="",H528="",Q528=""),"",IF(E528="Short",G528-H528,H528-G528)*F528*Q528-N(K528))</f>
      </c>
      <c r="S528" s="20">
        <f>IF(OR(G528="",I528="",Q528=""),"",ABS(G528-I528)*F528*Q528)</f>
      </c>
      <c r="T528" s="21">
        <f>IF(OR(R528="",N(S528)=0),"",ROUND(R528/S528,2))</f>
      </c>
      <c r="U528" s="19">
        <f>IF(R528="","",IF(R528&gt;0,"Win",IF(R528&lt;0,"Loss","Even")))</f>
      </c>
      <c r="V528" s="20">
        <f>IF(R528="","",SUM($R$5:R528))</f>
      </c>
      <c r="W528" s="20">
        <f>IF(V528="","",MAX(0,MAX($V$5:V528)))</f>
      </c>
      <c r="X528" s="20">
        <f>IF(V528="","",V528-W528)</f>
      </c>
      <c r="Y528" s="19">
        <f>IF(A528="","",IF(COUNTIF($A$5:A528,A528)=1,MAX($Y$4:Y527)+1,""))</f>
      </c>
      <c r="Z528" s="19">
        <f>IF(A528="","",TEXT(A528,"ddd"))</f>
      </c>
    </row>
    <row r="529" spans="1:26" x14ac:dyDescent="0.25">
      <c r="A529" s="15"/>
      <c r="B529" s="16"/>
      <c r="G529" s="17"/>
      <c r="H529" s="17"/>
      <c r="I529" s="17"/>
      <c r="J529" s="17"/>
      <c r="K529" s="18"/>
      <c r="Q529" s="19">
        <f>IF(D529="","",IFERROR(VLOOKUP(D529,Lists!$G$5:$I$40,3,FALSE),""))</f>
      </c>
      <c r="R529" s="20">
        <f>IF(OR(G529="",H529="",Q529=""),"",IF(E529="Short",G529-H529,H529-G529)*F529*Q529-N(K529))</f>
      </c>
      <c r="S529" s="20">
        <f>IF(OR(G529="",I529="",Q529=""),"",ABS(G529-I529)*F529*Q529)</f>
      </c>
      <c r="T529" s="21">
        <f>IF(OR(R529="",N(S529)=0),"",ROUND(R529/S529,2))</f>
      </c>
      <c r="U529" s="19">
        <f>IF(R529="","",IF(R529&gt;0,"Win",IF(R529&lt;0,"Loss","Even")))</f>
      </c>
      <c r="V529" s="20">
        <f>IF(R529="","",SUM($R$5:R529))</f>
      </c>
      <c r="W529" s="20">
        <f>IF(V529="","",MAX(0,MAX($V$5:V529)))</f>
      </c>
      <c r="X529" s="20">
        <f>IF(V529="","",V529-W529)</f>
      </c>
      <c r="Y529" s="19">
        <f>IF(A529="","",IF(COUNTIF($A$5:A529,A529)=1,MAX($Y$4:Y528)+1,""))</f>
      </c>
      <c r="Z529" s="19">
        <f>IF(A529="","",TEXT(A529,"ddd"))</f>
      </c>
    </row>
    <row r="530" spans="1:26" x14ac:dyDescent="0.25">
      <c r="A530" s="15"/>
      <c r="B530" s="16"/>
      <c r="G530" s="17"/>
      <c r="H530" s="17"/>
      <c r="I530" s="17"/>
      <c r="J530" s="17"/>
      <c r="K530" s="18"/>
      <c r="Q530" s="19">
        <f>IF(D530="","",IFERROR(VLOOKUP(D530,Lists!$G$5:$I$40,3,FALSE),""))</f>
      </c>
      <c r="R530" s="20">
        <f>IF(OR(G530="",H530="",Q530=""),"",IF(E530="Short",G530-H530,H530-G530)*F530*Q530-N(K530))</f>
      </c>
      <c r="S530" s="20">
        <f>IF(OR(G530="",I530="",Q530=""),"",ABS(G530-I530)*F530*Q530)</f>
      </c>
      <c r="T530" s="21">
        <f>IF(OR(R530="",N(S530)=0),"",ROUND(R530/S530,2))</f>
      </c>
      <c r="U530" s="19">
        <f>IF(R530="","",IF(R530&gt;0,"Win",IF(R530&lt;0,"Loss","Even")))</f>
      </c>
      <c r="V530" s="20">
        <f>IF(R530="","",SUM($R$5:R530))</f>
      </c>
      <c r="W530" s="20">
        <f>IF(V530="","",MAX(0,MAX($V$5:V530)))</f>
      </c>
      <c r="X530" s="20">
        <f>IF(V530="","",V530-W530)</f>
      </c>
      <c r="Y530" s="19">
        <f>IF(A530="","",IF(COUNTIF($A$5:A530,A530)=1,MAX($Y$4:Y529)+1,""))</f>
      </c>
      <c r="Z530" s="19">
        <f>IF(A530="","",TEXT(A530,"ddd"))</f>
      </c>
    </row>
    <row r="531" spans="1:26" x14ac:dyDescent="0.25">
      <c r="A531" s="15"/>
      <c r="B531" s="16"/>
      <c r="G531" s="17"/>
      <c r="H531" s="17"/>
      <c r="I531" s="17"/>
      <c r="J531" s="17"/>
      <c r="K531" s="18"/>
      <c r="Q531" s="19">
        <f>IF(D531="","",IFERROR(VLOOKUP(D531,Lists!$G$5:$I$40,3,FALSE),""))</f>
      </c>
      <c r="R531" s="20">
        <f>IF(OR(G531="",H531="",Q531=""),"",IF(E531="Short",G531-H531,H531-G531)*F531*Q531-N(K531))</f>
      </c>
      <c r="S531" s="20">
        <f>IF(OR(G531="",I531="",Q531=""),"",ABS(G531-I531)*F531*Q531)</f>
      </c>
      <c r="T531" s="21">
        <f>IF(OR(R531="",N(S531)=0),"",ROUND(R531/S531,2))</f>
      </c>
      <c r="U531" s="19">
        <f>IF(R531="","",IF(R531&gt;0,"Win",IF(R531&lt;0,"Loss","Even")))</f>
      </c>
      <c r="V531" s="20">
        <f>IF(R531="","",SUM($R$5:R531))</f>
      </c>
      <c r="W531" s="20">
        <f>IF(V531="","",MAX(0,MAX($V$5:V531)))</f>
      </c>
      <c r="X531" s="20">
        <f>IF(V531="","",V531-W531)</f>
      </c>
      <c r="Y531" s="19">
        <f>IF(A531="","",IF(COUNTIF($A$5:A531,A531)=1,MAX($Y$4:Y530)+1,""))</f>
      </c>
      <c r="Z531" s="19">
        <f>IF(A531="","",TEXT(A531,"ddd"))</f>
      </c>
    </row>
    <row r="532" spans="1:26" x14ac:dyDescent="0.25">
      <c r="A532" s="15"/>
      <c r="B532" s="16"/>
      <c r="G532" s="17"/>
      <c r="H532" s="17"/>
      <c r="I532" s="17"/>
      <c r="J532" s="17"/>
      <c r="K532" s="18"/>
      <c r="Q532" s="19">
        <f>IF(D532="","",IFERROR(VLOOKUP(D532,Lists!$G$5:$I$40,3,FALSE),""))</f>
      </c>
      <c r="R532" s="20">
        <f>IF(OR(G532="",H532="",Q532=""),"",IF(E532="Short",G532-H532,H532-G532)*F532*Q532-N(K532))</f>
      </c>
      <c r="S532" s="20">
        <f>IF(OR(G532="",I532="",Q532=""),"",ABS(G532-I532)*F532*Q532)</f>
      </c>
      <c r="T532" s="21">
        <f>IF(OR(R532="",N(S532)=0),"",ROUND(R532/S532,2))</f>
      </c>
      <c r="U532" s="19">
        <f>IF(R532="","",IF(R532&gt;0,"Win",IF(R532&lt;0,"Loss","Even")))</f>
      </c>
      <c r="V532" s="20">
        <f>IF(R532="","",SUM($R$5:R532))</f>
      </c>
      <c r="W532" s="20">
        <f>IF(V532="","",MAX(0,MAX($V$5:V532)))</f>
      </c>
      <c r="X532" s="20">
        <f>IF(V532="","",V532-W532)</f>
      </c>
      <c r="Y532" s="19">
        <f>IF(A532="","",IF(COUNTIF($A$5:A532,A532)=1,MAX($Y$4:Y531)+1,""))</f>
      </c>
      <c r="Z532" s="19">
        <f>IF(A532="","",TEXT(A532,"ddd"))</f>
      </c>
    </row>
    <row r="533" spans="1:26" x14ac:dyDescent="0.25">
      <c r="A533" s="15"/>
      <c r="B533" s="16"/>
      <c r="G533" s="17"/>
      <c r="H533" s="17"/>
      <c r="I533" s="17"/>
      <c r="J533" s="17"/>
      <c r="K533" s="18"/>
      <c r="Q533" s="19">
        <f>IF(D533="","",IFERROR(VLOOKUP(D533,Lists!$G$5:$I$40,3,FALSE),""))</f>
      </c>
      <c r="R533" s="20">
        <f>IF(OR(G533="",H533="",Q533=""),"",IF(E533="Short",G533-H533,H533-G533)*F533*Q533-N(K533))</f>
      </c>
      <c r="S533" s="20">
        <f>IF(OR(G533="",I533="",Q533=""),"",ABS(G533-I533)*F533*Q533)</f>
      </c>
      <c r="T533" s="21">
        <f>IF(OR(R533="",N(S533)=0),"",ROUND(R533/S533,2))</f>
      </c>
      <c r="U533" s="19">
        <f>IF(R533="","",IF(R533&gt;0,"Win",IF(R533&lt;0,"Loss","Even")))</f>
      </c>
      <c r="V533" s="20">
        <f>IF(R533="","",SUM($R$5:R533))</f>
      </c>
      <c r="W533" s="20">
        <f>IF(V533="","",MAX(0,MAX($V$5:V533)))</f>
      </c>
      <c r="X533" s="20">
        <f>IF(V533="","",V533-W533)</f>
      </c>
      <c r="Y533" s="19">
        <f>IF(A533="","",IF(COUNTIF($A$5:A533,A533)=1,MAX($Y$4:Y532)+1,""))</f>
      </c>
      <c r="Z533" s="19">
        <f>IF(A533="","",TEXT(A533,"ddd"))</f>
      </c>
    </row>
    <row r="534" spans="1:26" x14ac:dyDescent="0.25">
      <c r="A534" s="15"/>
      <c r="B534" s="16"/>
      <c r="G534" s="17"/>
      <c r="H534" s="17"/>
      <c r="I534" s="17"/>
      <c r="J534" s="17"/>
      <c r="K534" s="18"/>
      <c r="Q534" s="19">
        <f>IF(D534="","",IFERROR(VLOOKUP(D534,Lists!$G$5:$I$40,3,FALSE),""))</f>
      </c>
      <c r="R534" s="20">
        <f>IF(OR(G534="",H534="",Q534=""),"",IF(E534="Short",G534-H534,H534-G534)*F534*Q534-N(K534))</f>
      </c>
      <c r="S534" s="20">
        <f>IF(OR(G534="",I534="",Q534=""),"",ABS(G534-I534)*F534*Q534)</f>
      </c>
      <c r="T534" s="21">
        <f>IF(OR(R534="",N(S534)=0),"",ROUND(R534/S534,2))</f>
      </c>
      <c r="U534" s="19">
        <f>IF(R534="","",IF(R534&gt;0,"Win",IF(R534&lt;0,"Loss","Even")))</f>
      </c>
      <c r="V534" s="20">
        <f>IF(R534="","",SUM($R$5:R534))</f>
      </c>
      <c r="W534" s="20">
        <f>IF(V534="","",MAX(0,MAX($V$5:V534)))</f>
      </c>
      <c r="X534" s="20">
        <f>IF(V534="","",V534-W534)</f>
      </c>
      <c r="Y534" s="19">
        <f>IF(A534="","",IF(COUNTIF($A$5:A534,A534)=1,MAX($Y$4:Y533)+1,""))</f>
      </c>
      <c r="Z534" s="19">
        <f>IF(A534="","",TEXT(A534,"ddd"))</f>
      </c>
    </row>
    <row r="535" spans="1:26" x14ac:dyDescent="0.25">
      <c r="A535" s="15"/>
      <c r="B535" s="16"/>
      <c r="G535" s="17"/>
      <c r="H535" s="17"/>
      <c r="I535" s="17"/>
      <c r="J535" s="17"/>
      <c r="K535" s="18"/>
      <c r="Q535" s="19">
        <f>IF(D535="","",IFERROR(VLOOKUP(D535,Lists!$G$5:$I$40,3,FALSE),""))</f>
      </c>
      <c r="R535" s="20">
        <f>IF(OR(G535="",H535="",Q535=""),"",IF(E535="Short",G535-H535,H535-G535)*F535*Q535-N(K535))</f>
      </c>
      <c r="S535" s="20">
        <f>IF(OR(G535="",I535="",Q535=""),"",ABS(G535-I535)*F535*Q535)</f>
      </c>
      <c r="T535" s="21">
        <f>IF(OR(R535="",N(S535)=0),"",ROUND(R535/S535,2))</f>
      </c>
      <c r="U535" s="19">
        <f>IF(R535="","",IF(R535&gt;0,"Win",IF(R535&lt;0,"Loss","Even")))</f>
      </c>
      <c r="V535" s="20">
        <f>IF(R535="","",SUM($R$5:R535))</f>
      </c>
      <c r="W535" s="20">
        <f>IF(V535="","",MAX(0,MAX($V$5:V535)))</f>
      </c>
      <c r="X535" s="20">
        <f>IF(V535="","",V535-W535)</f>
      </c>
      <c r="Y535" s="19">
        <f>IF(A535="","",IF(COUNTIF($A$5:A535,A535)=1,MAX($Y$4:Y534)+1,""))</f>
      </c>
      <c r="Z535" s="19">
        <f>IF(A535="","",TEXT(A535,"ddd"))</f>
      </c>
    </row>
    <row r="536" spans="1:26" x14ac:dyDescent="0.25">
      <c r="A536" s="15"/>
      <c r="B536" s="16"/>
      <c r="G536" s="17"/>
      <c r="H536" s="17"/>
      <c r="I536" s="17"/>
      <c r="J536" s="17"/>
      <c r="K536" s="18"/>
      <c r="Q536" s="19">
        <f>IF(D536="","",IFERROR(VLOOKUP(D536,Lists!$G$5:$I$40,3,FALSE),""))</f>
      </c>
      <c r="R536" s="20">
        <f>IF(OR(G536="",H536="",Q536=""),"",IF(E536="Short",G536-H536,H536-G536)*F536*Q536-N(K536))</f>
      </c>
      <c r="S536" s="20">
        <f>IF(OR(G536="",I536="",Q536=""),"",ABS(G536-I536)*F536*Q536)</f>
      </c>
      <c r="T536" s="21">
        <f>IF(OR(R536="",N(S536)=0),"",ROUND(R536/S536,2))</f>
      </c>
      <c r="U536" s="19">
        <f>IF(R536="","",IF(R536&gt;0,"Win",IF(R536&lt;0,"Loss","Even")))</f>
      </c>
      <c r="V536" s="20">
        <f>IF(R536="","",SUM($R$5:R536))</f>
      </c>
      <c r="W536" s="20">
        <f>IF(V536="","",MAX(0,MAX($V$5:V536)))</f>
      </c>
      <c r="X536" s="20">
        <f>IF(V536="","",V536-W536)</f>
      </c>
      <c r="Y536" s="19">
        <f>IF(A536="","",IF(COUNTIF($A$5:A536,A536)=1,MAX($Y$4:Y535)+1,""))</f>
      </c>
      <c r="Z536" s="19">
        <f>IF(A536="","",TEXT(A536,"ddd"))</f>
      </c>
    </row>
    <row r="537" spans="1:26" x14ac:dyDescent="0.25">
      <c r="A537" s="15"/>
      <c r="B537" s="16"/>
      <c r="G537" s="17"/>
      <c r="H537" s="17"/>
      <c r="I537" s="17"/>
      <c r="J537" s="17"/>
      <c r="K537" s="18"/>
      <c r="Q537" s="19">
        <f>IF(D537="","",IFERROR(VLOOKUP(D537,Lists!$G$5:$I$40,3,FALSE),""))</f>
      </c>
      <c r="R537" s="20">
        <f>IF(OR(G537="",H537="",Q537=""),"",IF(E537="Short",G537-H537,H537-G537)*F537*Q537-N(K537))</f>
      </c>
      <c r="S537" s="20">
        <f>IF(OR(G537="",I537="",Q537=""),"",ABS(G537-I537)*F537*Q537)</f>
      </c>
      <c r="T537" s="21">
        <f>IF(OR(R537="",N(S537)=0),"",ROUND(R537/S537,2))</f>
      </c>
      <c r="U537" s="19">
        <f>IF(R537="","",IF(R537&gt;0,"Win",IF(R537&lt;0,"Loss","Even")))</f>
      </c>
      <c r="V537" s="20">
        <f>IF(R537="","",SUM($R$5:R537))</f>
      </c>
      <c r="W537" s="20">
        <f>IF(V537="","",MAX(0,MAX($V$5:V537)))</f>
      </c>
      <c r="X537" s="20">
        <f>IF(V537="","",V537-W537)</f>
      </c>
      <c r="Y537" s="19">
        <f>IF(A537="","",IF(COUNTIF($A$5:A537,A537)=1,MAX($Y$4:Y536)+1,""))</f>
      </c>
      <c r="Z537" s="19">
        <f>IF(A537="","",TEXT(A537,"ddd"))</f>
      </c>
    </row>
    <row r="538" spans="1:26" x14ac:dyDescent="0.25">
      <c r="A538" s="15"/>
      <c r="B538" s="16"/>
      <c r="G538" s="17"/>
      <c r="H538" s="17"/>
      <c r="I538" s="17"/>
      <c r="J538" s="17"/>
      <c r="K538" s="18"/>
      <c r="Q538" s="19">
        <f>IF(D538="","",IFERROR(VLOOKUP(D538,Lists!$G$5:$I$40,3,FALSE),""))</f>
      </c>
      <c r="R538" s="20">
        <f>IF(OR(G538="",H538="",Q538=""),"",IF(E538="Short",G538-H538,H538-G538)*F538*Q538-N(K538))</f>
      </c>
      <c r="S538" s="20">
        <f>IF(OR(G538="",I538="",Q538=""),"",ABS(G538-I538)*F538*Q538)</f>
      </c>
      <c r="T538" s="21">
        <f>IF(OR(R538="",N(S538)=0),"",ROUND(R538/S538,2))</f>
      </c>
      <c r="U538" s="19">
        <f>IF(R538="","",IF(R538&gt;0,"Win",IF(R538&lt;0,"Loss","Even")))</f>
      </c>
      <c r="V538" s="20">
        <f>IF(R538="","",SUM($R$5:R538))</f>
      </c>
      <c r="W538" s="20">
        <f>IF(V538="","",MAX(0,MAX($V$5:V538)))</f>
      </c>
      <c r="X538" s="20">
        <f>IF(V538="","",V538-W538)</f>
      </c>
      <c r="Y538" s="19">
        <f>IF(A538="","",IF(COUNTIF($A$5:A538,A538)=1,MAX($Y$4:Y537)+1,""))</f>
      </c>
      <c r="Z538" s="19">
        <f>IF(A538="","",TEXT(A538,"ddd"))</f>
      </c>
    </row>
    <row r="539" spans="1:26" x14ac:dyDescent="0.25">
      <c r="A539" s="15"/>
      <c r="B539" s="16"/>
      <c r="G539" s="17"/>
      <c r="H539" s="17"/>
      <c r="I539" s="17"/>
      <c r="J539" s="17"/>
      <c r="K539" s="18"/>
      <c r="Q539" s="19">
        <f>IF(D539="","",IFERROR(VLOOKUP(D539,Lists!$G$5:$I$40,3,FALSE),""))</f>
      </c>
      <c r="R539" s="20">
        <f>IF(OR(G539="",H539="",Q539=""),"",IF(E539="Short",G539-H539,H539-G539)*F539*Q539-N(K539))</f>
      </c>
      <c r="S539" s="20">
        <f>IF(OR(G539="",I539="",Q539=""),"",ABS(G539-I539)*F539*Q539)</f>
      </c>
      <c r="T539" s="21">
        <f>IF(OR(R539="",N(S539)=0),"",ROUND(R539/S539,2))</f>
      </c>
      <c r="U539" s="19">
        <f>IF(R539="","",IF(R539&gt;0,"Win",IF(R539&lt;0,"Loss","Even")))</f>
      </c>
      <c r="V539" s="20">
        <f>IF(R539="","",SUM($R$5:R539))</f>
      </c>
      <c r="W539" s="20">
        <f>IF(V539="","",MAX(0,MAX($V$5:V539)))</f>
      </c>
      <c r="X539" s="20">
        <f>IF(V539="","",V539-W539)</f>
      </c>
      <c r="Y539" s="19">
        <f>IF(A539="","",IF(COUNTIF($A$5:A539,A539)=1,MAX($Y$4:Y538)+1,""))</f>
      </c>
      <c r="Z539" s="19">
        <f>IF(A539="","",TEXT(A539,"ddd"))</f>
      </c>
    </row>
    <row r="540" spans="1:26" x14ac:dyDescent="0.25">
      <c r="A540" s="15"/>
      <c r="B540" s="16"/>
      <c r="G540" s="17"/>
      <c r="H540" s="17"/>
      <c r="I540" s="17"/>
      <c r="J540" s="17"/>
      <c r="K540" s="18"/>
      <c r="Q540" s="19">
        <f>IF(D540="","",IFERROR(VLOOKUP(D540,Lists!$G$5:$I$40,3,FALSE),""))</f>
      </c>
      <c r="R540" s="20">
        <f>IF(OR(G540="",H540="",Q540=""),"",IF(E540="Short",G540-H540,H540-G540)*F540*Q540-N(K540))</f>
      </c>
      <c r="S540" s="20">
        <f>IF(OR(G540="",I540="",Q540=""),"",ABS(G540-I540)*F540*Q540)</f>
      </c>
      <c r="T540" s="21">
        <f>IF(OR(R540="",N(S540)=0),"",ROUND(R540/S540,2))</f>
      </c>
      <c r="U540" s="19">
        <f>IF(R540="","",IF(R540&gt;0,"Win",IF(R540&lt;0,"Loss","Even")))</f>
      </c>
      <c r="V540" s="20">
        <f>IF(R540="","",SUM($R$5:R540))</f>
      </c>
      <c r="W540" s="20">
        <f>IF(V540="","",MAX(0,MAX($V$5:V540)))</f>
      </c>
      <c r="X540" s="20">
        <f>IF(V540="","",V540-W540)</f>
      </c>
      <c r="Y540" s="19">
        <f>IF(A540="","",IF(COUNTIF($A$5:A540,A540)=1,MAX($Y$4:Y539)+1,""))</f>
      </c>
      <c r="Z540" s="19">
        <f>IF(A540="","",TEXT(A540,"ddd"))</f>
      </c>
    </row>
    <row r="541" spans="1:26" x14ac:dyDescent="0.25">
      <c r="A541" s="15"/>
      <c r="B541" s="16"/>
      <c r="G541" s="17"/>
      <c r="H541" s="17"/>
      <c r="I541" s="17"/>
      <c r="J541" s="17"/>
      <c r="K541" s="18"/>
      <c r="Q541" s="19">
        <f>IF(D541="","",IFERROR(VLOOKUP(D541,Lists!$G$5:$I$40,3,FALSE),""))</f>
      </c>
      <c r="R541" s="20">
        <f>IF(OR(G541="",H541="",Q541=""),"",IF(E541="Short",G541-H541,H541-G541)*F541*Q541-N(K541))</f>
      </c>
      <c r="S541" s="20">
        <f>IF(OR(G541="",I541="",Q541=""),"",ABS(G541-I541)*F541*Q541)</f>
      </c>
      <c r="T541" s="21">
        <f>IF(OR(R541="",N(S541)=0),"",ROUND(R541/S541,2))</f>
      </c>
      <c r="U541" s="19">
        <f>IF(R541="","",IF(R541&gt;0,"Win",IF(R541&lt;0,"Loss","Even")))</f>
      </c>
      <c r="V541" s="20">
        <f>IF(R541="","",SUM($R$5:R541))</f>
      </c>
      <c r="W541" s="20">
        <f>IF(V541="","",MAX(0,MAX($V$5:V541)))</f>
      </c>
      <c r="X541" s="20">
        <f>IF(V541="","",V541-W541)</f>
      </c>
      <c r="Y541" s="19">
        <f>IF(A541="","",IF(COUNTIF($A$5:A541,A541)=1,MAX($Y$4:Y540)+1,""))</f>
      </c>
      <c r="Z541" s="19">
        <f>IF(A541="","",TEXT(A541,"ddd"))</f>
      </c>
    </row>
    <row r="542" spans="1:26" x14ac:dyDescent="0.25">
      <c r="A542" s="15"/>
      <c r="B542" s="16"/>
      <c r="G542" s="17"/>
      <c r="H542" s="17"/>
      <c r="I542" s="17"/>
      <c r="J542" s="17"/>
      <c r="K542" s="18"/>
      <c r="Q542" s="19">
        <f>IF(D542="","",IFERROR(VLOOKUP(D542,Lists!$G$5:$I$40,3,FALSE),""))</f>
      </c>
      <c r="R542" s="20">
        <f>IF(OR(G542="",H542="",Q542=""),"",IF(E542="Short",G542-H542,H542-G542)*F542*Q542-N(K542))</f>
      </c>
      <c r="S542" s="20">
        <f>IF(OR(G542="",I542="",Q542=""),"",ABS(G542-I542)*F542*Q542)</f>
      </c>
      <c r="T542" s="21">
        <f>IF(OR(R542="",N(S542)=0),"",ROUND(R542/S542,2))</f>
      </c>
      <c r="U542" s="19">
        <f>IF(R542="","",IF(R542&gt;0,"Win",IF(R542&lt;0,"Loss","Even")))</f>
      </c>
      <c r="V542" s="20">
        <f>IF(R542="","",SUM($R$5:R542))</f>
      </c>
      <c r="W542" s="20">
        <f>IF(V542="","",MAX(0,MAX($V$5:V542)))</f>
      </c>
      <c r="X542" s="20">
        <f>IF(V542="","",V542-W542)</f>
      </c>
      <c r="Y542" s="19">
        <f>IF(A542="","",IF(COUNTIF($A$5:A542,A542)=1,MAX($Y$4:Y541)+1,""))</f>
      </c>
      <c r="Z542" s="19">
        <f>IF(A542="","",TEXT(A542,"ddd"))</f>
      </c>
    </row>
    <row r="543" spans="1:26" x14ac:dyDescent="0.25">
      <c r="A543" s="15"/>
      <c r="B543" s="16"/>
      <c r="G543" s="17"/>
      <c r="H543" s="17"/>
      <c r="I543" s="17"/>
      <c r="J543" s="17"/>
      <c r="K543" s="18"/>
      <c r="Q543" s="19">
        <f>IF(D543="","",IFERROR(VLOOKUP(D543,Lists!$G$5:$I$40,3,FALSE),""))</f>
      </c>
      <c r="R543" s="20">
        <f>IF(OR(G543="",H543="",Q543=""),"",IF(E543="Short",G543-H543,H543-G543)*F543*Q543-N(K543))</f>
      </c>
      <c r="S543" s="20">
        <f>IF(OR(G543="",I543="",Q543=""),"",ABS(G543-I543)*F543*Q543)</f>
      </c>
      <c r="T543" s="21">
        <f>IF(OR(R543="",N(S543)=0),"",ROUND(R543/S543,2))</f>
      </c>
      <c r="U543" s="19">
        <f>IF(R543="","",IF(R543&gt;0,"Win",IF(R543&lt;0,"Loss","Even")))</f>
      </c>
      <c r="V543" s="20">
        <f>IF(R543="","",SUM($R$5:R543))</f>
      </c>
      <c r="W543" s="20">
        <f>IF(V543="","",MAX(0,MAX($V$5:V543)))</f>
      </c>
      <c r="X543" s="20">
        <f>IF(V543="","",V543-W543)</f>
      </c>
      <c r="Y543" s="19">
        <f>IF(A543="","",IF(COUNTIF($A$5:A543,A543)=1,MAX($Y$4:Y542)+1,""))</f>
      </c>
      <c r="Z543" s="19">
        <f>IF(A543="","",TEXT(A543,"ddd"))</f>
      </c>
    </row>
    <row r="544" spans="1:26" x14ac:dyDescent="0.25">
      <c r="A544" s="15"/>
      <c r="B544" s="16"/>
      <c r="G544" s="17"/>
      <c r="H544" s="17"/>
      <c r="I544" s="17"/>
      <c r="J544" s="17"/>
      <c r="K544" s="18"/>
      <c r="Q544" s="19">
        <f>IF(D544="","",IFERROR(VLOOKUP(D544,Lists!$G$5:$I$40,3,FALSE),""))</f>
      </c>
      <c r="R544" s="20">
        <f>IF(OR(G544="",H544="",Q544=""),"",IF(E544="Short",G544-H544,H544-G544)*F544*Q544-N(K544))</f>
      </c>
      <c r="S544" s="20">
        <f>IF(OR(G544="",I544="",Q544=""),"",ABS(G544-I544)*F544*Q544)</f>
      </c>
      <c r="T544" s="21">
        <f>IF(OR(R544="",N(S544)=0),"",ROUND(R544/S544,2))</f>
      </c>
      <c r="U544" s="19">
        <f>IF(R544="","",IF(R544&gt;0,"Win",IF(R544&lt;0,"Loss","Even")))</f>
      </c>
      <c r="V544" s="20">
        <f>IF(R544="","",SUM($R$5:R544))</f>
      </c>
      <c r="W544" s="20">
        <f>IF(V544="","",MAX(0,MAX($V$5:V544)))</f>
      </c>
      <c r="X544" s="20">
        <f>IF(V544="","",V544-W544)</f>
      </c>
      <c r="Y544" s="19">
        <f>IF(A544="","",IF(COUNTIF($A$5:A544,A544)=1,MAX($Y$4:Y543)+1,""))</f>
      </c>
      <c r="Z544" s="19">
        <f>IF(A544="","",TEXT(A544,"ddd"))</f>
      </c>
    </row>
    <row r="545" spans="1:26" x14ac:dyDescent="0.25">
      <c r="A545" s="15"/>
      <c r="B545" s="16"/>
      <c r="G545" s="17"/>
      <c r="H545" s="17"/>
      <c r="I545" s="17"/>
      <c r="J545" s="17"/>
      <c r="K545" s="18"/>
      <c r="Q545" s="19">
        <f>IF(D545="","",IFERROR(VLOOKUP(D545,Lists!$G$5:$I$40,3,FALSE),""))</f>
      </c>
      <c r="R545" s="20">
        <f>IF(OR(G545="",H545="",Q545=""),"",IF(E545="Short",G545-H545,H545-G545)*F545*Q545-N(K545))</f>
      </c>
      <c r="S545" s="20">
        <f>IF(OR(G545="",I545="",Q545=""),"",ABS(G545-I545)*F545*Q545)</f>
      </c>
      <c r="T545" s="21">
        <f>IF(OR(R545="",N(S545)=0),"",ROUND(R545/S545,2))</f>
      </c>
      <c r="U545" s="19">
        <f>IF(R545="","",IF(R545&gt;0,"Win",IF(R545&lt;0,"Loss","Even")))</f>
      </c>
      <c r="V545" s="20">
        <f>IF(R545="","",SUM($R$5:R545))</f>
      </c>
      <c r="W545" s="20">
        <f>IF(V545="","",MAX(0,MAX($V$5:V545)))</f>
      </c>
      <c r="X545" s="20">
        <f>IF(V545="","",V545-W545)</f>
      </c>
      <c r="Y545" s="19">
        <f>IF(A545="","",IF(COUNTIF($A$5:A545,A545)=1,MAX($Y$4:Y544)+1,""))</f>
      </c>
      <c r="Z545" s="19">
        <f>IF(A545="","",TEXT(A545,"ddd"))</f>
      </c>
    </row>
    <row r="546" spans="1:26" x14ac:dyDescent="0.25">
      <c r="A546" s="15"/>
      <c r="B546" s="16"/>
      <c r="G546" s="17"/>
      <c r="H546" s="17"/>
      <c r="I546" s="17"/>
      <c r="J546" s="17"/>
      <c r="K546" s="18"/>
      <c r="Q546" s="19">
        <f>IF(D546="","",IFERROR(VLOOKUP(D546,Lists!$G$5:$I$40,3,FALSE),""))</f>
      </c>
      <c r="R546" s="20">
        <f>IF(OR(G546="",H546="",Q546=""),"",IF(E546="Short",G546-H546,H546-G546)*F546*Q546-N(K546))</f>
      </c>
      <c r="S546" s="20">
        <f>IF(OR(G546="",I546="",Q546=""),"",ABS(G546-I546)*F546*Q546)</f>
      </c>
      <c r="T546" s="21">
        <f>IF(OR(R546="",N(S546)=0),"",ROUND(R546/S546,2))</f>
      </c>
      <c r="U546" s="19">
        <f>IF(R546="","",IF(R546&gt;0,"Win",IF(R546&lt;0,"Loss","Even")))</f>
      </c>
      <c r="V546" s="20">
        <f>IF(R546="","",SUM($R$5:R546))</f>
      </c>
      <c r="W546" s="20">
        <f>IF(V546="","",MAX(0,MAX($V$5:V546)))</f>
      </c>
      <c r="X546" s="20">
        <f>IF(V546="","",V546-W546)</f>
      </c>
      <c r="Y546" s="19">
        <f>IF(A546="","",IF(COUNTIF($A$5:A546,A546)=1,MAX($Y$4:Y545)+1,""))</f>
      </c>
      <c r="Z546" s="19">
        <f>IF(A546="","",TEXT(A546,"ddd"))</f>
      </c>
    </row>
    <row r="547" spans="1:26" x14ac:dyDescent="0.25">
      <c r="A547" s="15"/>
      <c r="B547" s="16"/>
      <c r="G547" s="17"/>
      <c r="H547" s="17"/>
      <c r="I547" s="17"/>
      <c r="J547" s="17"/>
      <c r="K547" s="18"/>
      <c r="Q547" s="19">
        <f>IF(D547="","",IFERROR(VLOOKUP(D547,Lists!$G$5:$I$40,3,FALSE),""))</f>
      </c>
      <c r="R547" s="20">
        <f>IF(OR(G547="",H547="",Q547=""),"",IF(E547="Short",G547-H547,H547-G547)*F547*Q547-N(K547))</f>
      </c>
      <c r="S547" s="20">
        <f>IF(OR(G547="",I547="",Q547=""),"",ABS(G547-I547)*F547*Q547)</f>
      </c>
      <c r="T547" s="21">
        <f>IF(OR(R547="",N(S547)=0),"",ROUND(R547/S547,2))</f>
      </c>
      <c r="U547" s="19">
        <f>IF(R547="","",IF(R547&gt;0,"Win",IF(R547&lt;0,"Loss","Even")))</f>
      </c>
      <c r="V547" s="20">
        <f>IF(R547="","",SUM($R$5:R547))</f>
      </c>
      <c r="W547" s="20">
        <f>IF(V547="","",MAX(0,MAX($V$5:V547)))</f>
      </c>
      <c r="X547" s="20">
        <f>IF(V547="","",V547-W547)</f>
      </c>
      <c r="Y547" s="19">
        <f>IF(A547="","",IF(COUNTIF($A$5:A547,A547)=1,MAX($Y$4:Y546)+1,""))</f>
      </c>
      <c r="Z547" s="19">
        <f>IF(A547="","",TEXT(A547,"ddd"))</f>
      </c>
    </row>
    <row r="548" spans="1:26" x14ac:dyDescent="0.25">
      <c r="A548" s="15"/>
      <c r="B548" s="16"/>
      <c r="G548" s="17"/>
      <c r="H548" s="17"/>
      <c r="I548" s="17"/>
      <c r="J548" s="17"/>
      <c r="K548" s="18"/>
      <c r="Q548" s="19">
        <f>IF(D548="","",IFERROR(VLOOKUP(D548,Lists!$G$5:$I$40,3,FALSE),""))</f>
      </c>
      <c r="R548" s="20">
        <f>IF(OR(G548="",H548="",Q548=""),"",IF(E548="Short",G548-H548,H548-G548)*F548*Q548-N(K548))</f>
      </c>
      <c r="S548" s="20">
        <f>IF(OR(G548="",I548="",Q548=""),"",ABS(G548-I548)*F548*Q548)</f>
      </c>
      <c r="T548" s="21">
        <f>IF(OR(R548="",N(S548)=0),"",ROUND(R548/S548,2))</f>
      </c>
      <c r="U548" s="19">
        <f>IF(R548="","",IF(R548&gt;0,"Win",IF(R548&lt;0,"Loss","Even")))</f>
      </c>
      <c r="V548" s="20">
        <f>IF(R548="","",SUM($R$5:R548))</f>
      </c>
      <c r="W548" s="20">
        <f>IF(V548="","",MAX(0,MAX($V$5:V548)))</f>
      </c>
      <c r="X548" s="20">
        <f>IF(V548="","",V548-W548)</f>
      </c>
      <c r="Y548" s="19">
        <f>IF(A548="","",IF(COUNTIF($A$5:A548,A548)=1,MAX($Y$4:Y547)+1,""))</f>
      </c>
      <c r="Z548" s="19">
        <f>IF(A548="","",TEXT(A548,"ddd"))</f>
      </c>
    </row>
    <row r="549" spans="1:26" x14ac:dyDescent="0.25">
      <c r="A549" s="15"/>
      <c r="B549" s="16"/>
      <c r="G549" s="17"/>
      <c r="H549" s="17"/>
      <c r="I549" s="17"/>
      <c r="J549" s="17"/>
      <c r="K549" s="18"/>
      <c r="Q549" s="19">
        <f>IF(D549="","",IFERROR(VLOOKUP(D549,Lists!$G$5:$I$40,3,FALSE),""))</f>
      </c>
      <c r="R549" s="20">
        <f>IF(OR(G549="",H549="",Q549=""),"",IF(E549="Short",G549-H549,H549-G549)*F549*Q549-N(K549))</f>
      </c>
      <c r="S549" s="20">
        <f>IF(OR(G549="",I549="",Q549=""),"",ABS(G549-I549)*F549*Q549)</f>
      </c>
      <c r="T549" s="21">
        <f>IF(OR(R549="",N(S549)=0),"",ROUND(R549/S549,2))</f>
      </c>
      <c r="U549" s="19">
        <f>IF(R549="","",IF(R549&gt;0,"Win",IF(R549&lt;0,"Loss","Even")))</f>
      </c>
      <c r="V549" s="20">
        <f>IF(R549="","",SUM($R$5:R549))</f>
      </c>
      <c r="W549" s="20">
        <f>IF(V549="","",MAX(0,MAX($V$5:V549)))</f>
      </c>
      <c r="X549" s="20">
        <f>IF(V549="","",V549-W549)</f>
      </c>
      <c r="Y549" s="19">
        <f>IF(A549="","",IF(COUNTIF($A$5:A549,A549)=1,MAX($Y$4:Y548)+1,""))</f>
      </c>
      <c r="Z549" s="19">
        <f>IF(A549="","",TEXT(A549,"ddd"))</f>
      </c>
    </row>
    <row r="550" spans="1:26" x14ac:dyDescent="0.25">
      <c r="A550" s="15"/>
      <c r="B550" s="16"/>
      <c r="G550" s="17"/>
      <c r="H550" s="17"/>
      <c r="I550" s="17"/>
      <c r="J550" s="17"/>
      <c r="K550" s="18"/>
      <c r="Q550" s="19">
        <f>IF(D550="","",IFERROR(VLOOKUP(D550,Lists!$G$5:$I$40,3,FALSE),""))</f>
      </c>
      <c r="R550" s="20">
        <f>IF(OR(G550="",H550="",Q550=""),"",IF(E550="Short",G550-H550,H550-G550)*F550*Q550-N(K550))</f>
      </c>
      <c r="S550" s="20">
        <f>IF(OR(G550="",I550="",Q550=""),"",ABS(G550-I550)*F550*Q550)</f>
      </c>
      <c r="T550" s="21">
        <f>IF(OR(R550="",N(S550)=0),"",ROUND(R550/S550,2))</f>
      </c>
      <c r="U550" s="19">
        <f>IF(R550="","",IF(R550&gt;0,"Win",IF(R550&lt;0,"Loss","Even")))</f>
      </c>
      <c r="V550" s="20">
        <f>IF(R550="","",SUM($R$5:R550))</f>
      </c>
      <c r="W550" s="20">
        <f>IF(V550="","",MAX(0,MAX($V$5:V550)))</f>
      </c>
      <c r="X550" s="20">
        <f>IF(V550="","",V550-W550)</f>
      </c>
      <c r="Y550" s="19">
        <f>IF(A550="","",IF(COUNTIF($A$5:A550,A550)=1,MAX($Y$4:Y549)+1,""))</f>
      </c>
      <c r="Z550" s="19">
        <f>IF(A550="","",TEXT(A550,"ddd"))</f>
      </c>
    </row>
    <row r="551" spans="1:26" x14ac:dyDescent="0.25">
      <c r="A551" s="15"/>
      <c r="B551" s="16"/>
      <c r="G551" s="17"/>
      <c r="H551" s="17"/>
      <c r="I551" s="17"/>
      <c r="J551" s="17"/>
      <c r="K551" s="18"/>
      <c r="Q551" s="19">
        <f>IF(D551="","",IFERROR(VLOOKUP(D551,Lists!$G$5:$I$40,3,FALSE),""))</f>
      </c>
      <c r="R551" s="20">
        <f>IF(OR(G551="",H551="",Q551=""),"",IF(E551="Short",G551-H551,H551-G551)*F551*Q551-N(K551))</f>
      </c>
      <c r="S551" s="20">
        <f>IF(OR(G551="",I551="",Q551=""),"",ABS(G551-I551)*F551*Q551)</f>
      </c>
      <c r="T551" s="21">
        <f>IF(OR(R551="",N(S551)=0),"",ROUND(R551/S551,2))</f>
      </c>
      <c r="U551" s="19">
        <f>IF(R551="","",IF(R551&gt;0,"Win",IF(R551&lt;0,"Loss","Even")))</f>
      </c>
      <c r="V551" s="20">
        <f>IF(R551="","",SUM($R$5:R551))</f>
      </c>
      <c r="W551" s="20">
        <f>IF(V551="","",MAX(0,MAX($V$5:V551)))</f>
      </c>
      <c r="X551" s="20">
        <f>IF(V551="","",V551-W551)</f>
      </c>
      <c r="Y551" s="19">
        <f>IF(A551="","",IF(COUNTIF($A$5:A551,A551)=1,MAX($Y$4:Y550)+1,""))</f>
      </c>
      <c r="Z551" s="19">
        <f>IF(A551="","",TEXT(A551,"ddd"))</f>
      </c>
    </row>
    <row r="552" spans="1:26" x14ac:dyDescent="0.25">
      <c r="A552" s="15"/>
      <c r="B552" s="16"/>
      <c r="G552" s="17"/>
      <c r="H552" s="17"/>
      <c r="I552" s="17"/>
      <c r="J552" s="17"/>
      <c r="K552" s="18"/>
      <c r="Q552" s="19">
        <f>IF(D552="","",IFERROR(VLOOKUP(D552,Lists!$G$5:$I$40,3,FALSE),""))</f>
      </c>
      <c r="R552" s="20">
        <f>IF(OR(G552="",H552="",Q552=""),"",IF(E552="Short",G552-H552,H552-G552)*F552*Q552-N(K552))</f>
      </c>
      <c r="S552" s="20">
        <f>IF(OR(G552="",I552="",Q552=""),"",ABS(G552-I552)*F552*Q552)</f>
      </c>
      <c r="T552" s="21">
        <f>IF(OR(R552="",N(S552)=0),"",ROUND(R552/S552,2))</f>
      </c>
      <c r="U552" s="19">
        <f>IF(R552="","",IF(R552&gt;0,"Win",IF(R552&lt;0,"Loss","Even")))</f>
      </c>
      <c r="V552" s="20">
        <f>IF(R552="","",SUM($R$5:R552))</f>
      </c>
      <c r="W552" s="20">
        <f>IF(V552="","",MAX(0,MAX($V$5:V552)))</f>
      </c>
      <c r="X552" s="20">
        <f>IF(V552="","",V552-W552)</f>
      </c>
      <c r="Y552" s="19">
        <f>IF(A552="","",IF(COUNTIF($A$5:A552,A552)=1,MAX($Y$4:Y551)+1,""))</f>
      </c>
      <c r="Z552" s="19">
        <f>IF(A552="","",TEXT(A552,"ddd"))</f>
      </c>
    </row>
    <row r="553" spans="1:26" x14ac:dyDescent="0.25">
      <c r="A553" s="15"/>
      <c r="B553" s="16"/>
      <c r="G553" s="17"/>
      <c r="H553" s="17"/>
      <c r="I553" s="17"/>
      <c r="J553" s="17"/>
      <c r="K553" s="18"/>
      <c r="Q553" s="19">
        <f>IF(D553="","",IFERROR(VLOOKUP(D553,Lists!$G$5:$I$40,3,FALSE),""))</f>
      </c>
      <c r="R553" s="20">
        <f>IF(OR(G553="",H553="",Q553=""),"",IF(E553="Short",G553-H553,H553-G553)*F553*Q553-N(K553))</f>
      </c>
      <c r="S553" s="20">
        <f>IF(OR(G553="",I553="",Q553=""),"",ABS(G553-I553)*F553*Q553)</f>
      </c>
      <c r="T553" s="21">
        <f>IF(OR(R553="",N(S553)=0),"",ROUND(R553/S553,2))</f>
      </c>
      <c r="U553" s="19">
        <f>IF(R553="","",IF(R553&gt;0,"Win",IF(R553&lt;0,"Loss","Even")))</f>
      </c>
      <c r="V553" s="20">
        <f>IF(R553="","",SUM($R$5:R553))</f>
      </c>
      <c r="W553" s="20">
        <f>IF(V553="","",MAX(0,MAX($V$5:V553)))</f>
      </c>
      <c r="X553" s="20">
        <f>IF(V553="","",V553-W553)</f>
      </c>
      <c r="Y553" s="19">
        <f>IF(A553="","",IF(COUNTIF($A$5:A553,A553)=1,MAX($Y$4:Y552)+1,""))</f>
      </c>
      <c r="Z553" s="19">
        <f>IF(A553="","",TEXT(A553,"ddd"))</f>
      </c>
    </row>
    <row r="554" spans="1:26" x14ac:dyDescent="0.25">
      <c r="A554" s="15"/>
      <c r="B554" s="16"/>
      <c r="G554" s="17"/>
      <c r="H554" s="17"/>
      <c r="I554" s="17"/>
      <c r="J554" s="17"/>
      <c r="K554" s="18"/>
      <c r="Q554" s="19">
        <f>IF(D554="","",IFERROR(VLOOKUP(D554,Lists!$G$5:$I$40,3,FALSE),""))</f>
      </c>
      <c r="R554" s="20">
        <f>IF(OR(G554="",H554="",Q554=""),"",IF(E554="Short",G554-H554,H554-G554)*F554*Q554-N(K554))</f>
      </c>
      <c r="S554" s="20">
        <f>IF(OR(G554="",I554="",Q554=""),"",ABS(G554-I554)*F554*Q554)</f>
      </c>
      <c r="T554" s="21">
        <f>IF(OR(R554="",N(S554)=0),"",ROUND(R554/S554,2))</f>
      </c>
      <c r="U554" s="19">
        <f>IF(R554="","",IF(R554&gt;0,"Win",IF(R554&lt;0,"Loss","Even")))</f>
      </c>
      <c r="V554" s="20">
        <f>IF(R554="","",SUM($R$5:R554))</f>
      </c>
      <c r="W554" s="20">
        <f>IF(V554="","",MAX(0,MAX($V$5:V554)))</f>
      </c>
      <c r="X554" s="20">
        <f>IF(V554="","",V554-W554)</f>
      </c>
      <c r="Y554" s="19">
        <f>IF(A554="","",IF(COUNTIF($A$5:A554,A554)=1,MAX($Y$4:Y553)+1,""))</f>
      </c>
      <c r="Z554" s="19">
        <f>IF(A554="","",TEXT(A554,"ddd"))</f>
      </c>
    </row>
    <row r="555" spans="1:26" x14ac:dyDescent="0.25">
      <c r="A555" s="15"/>
      <c r="B555" s="16"/>
      <c r="G555" s="17"/>
      <c r="H555" s="17"/>
      <c r="I555" s="17"/>
      <c r="J555" s="17"/>
      <c r="K555" s="18"/>
      <c r="Q555" s="19">
        <f>IF(D555="","",IFERROR(VLOOKUP(D555,Lists!$G$5:$I$40,3,FALSE),""))</f>
      </c>
      <c r="R555" s="20">
        <f>IF(OR(G555="",H555="",Q555=""),"",IF(E555="Short",G555-H555,H555-G555)*F555*Q555-N(K555))</f>
      </c>
      <c r="S555" s="20">
        <f>IF(OR(G555="",I555="",Q555=""),"",ABS(G555-I555)*F555*Q555)</f>
      </c>
      <c r="T555" s="21">
        <f>IF(OR(R555="",N(S555)=0),"",ROUND(R555/S555,2))</f>
      </c>
      <c r="U555" s="19">
        <f>IF(R555="","",IF(R555&gt;0,"Win",IF(R555&lt;0,"Loss","Even")))</f>
      </c>
      <c r="V555" s="20">
        <f>IF(R555="","",SUM($R$5:R555))</f>
      </c>
      <c r="W555" s="20">
        <f>IF(V555="","",MAX(0,MAX($V$5:V555)))</f>
      </c>
      <c r="X555" s="20">
        <f>IF(V555="","",V555-W555)</f>
      </c>
      <c r="Y555" s="19">
        <f>IF(A555="","",IF(COUNTIF($A$5:A555,A555)=1,MAX($Y$4:Y554)+1,""))</f>
      </c>
      <c r="Z555" s="19">
        <f>IF(A555="","",TEXT(A555,"ddd"))</f>
      </c>
    </row>
    <row r="556" spans="1:26" x14ac:dyDescent="0.25">
      <c r="A556" s="15"/>
      <c r="B556" s="16"/>
      <c r="G556" s="17"/>
      <c r="H556" s="17"/>
      <c r="I556" s="17"/>
      <c r="J556" s="17"/>
      <c r="K556" s="18"/>
      <c r="Q556" s="19">
        <f>IF(D556="","",IFERROR(VLOOKUP(D556,Lists!$G$5:$I$40,3,FALSE),""))</f>
      </c>
      <c r="R556" s="20">
        <f>IF(OR(G556="",H556="",Q556=""),"",IF(E556="Short",G556-H556,H556-G556)*F556*Q556-N(K556))</f>
      </c>
      <c r="S556" s="20">
        <f>IF(OR(G556="",I556="",Q556=""),"",ABS(G556-I556)*F556*Q556)</f>
      </c>
      <c r="T556" s="21">
        <f>IF(OR(R556="",N(S556)=0),"",ROUND(R556/S556,2))</f>
      </c>
      <c r="U556" s="19">
        <f>IF(R556="","",IF(R556&gt;0,"Win",IF(R556&lt;0,"Loss","Even")))</f>
      </c>
      <c r="V556" s="20">
        <f>IF(R556="","",SUM($R$5:R556))</f>
      </c>
      <c r="W556" s="20">
        <f>IF(V556="","",MAX(0,MAX($V$5:V556)))</f>
      </c>
      <c r="X556" s="20">
        <f>IF(V556="","",V556-W556)</f>
      </c>
      <c r="Y556" s="19">
        <f>IF(A556="","",IF(COUNTIF($A$5:A556,A556)=1,MAX($Y$4:Y555)+1,""))</f>
      </c>
      <c r="Z556" s="19">
        <f>IF(A556="","",TEXT(A556,"ddd"))</f>
      </c>
    </row>
    <row r="557" spans="1:26" x14ac:dyDescent="0.25">
      <c r="A557" s="15"/>
      <c r="B557" s="16"/>
      <c r="G557" s="17"/>
      <c r="H557" s="17"/>
      <c r="I557" s="17"/>
      <c r="J557" s="17"/>
      <c r="K557" s="18"/>
      <c r="Q557" s="19">
        <f>IF(D557="","",IFERROR(VLOOKUP(D557,Lists!$G$5:$I$40,3,FALSE),""))</f>
      </c>
      <c r="R557" s="20">
        <f>IF(OR(G557="",H557="",Q557=""),"",IF(E557="Short",G557-H557,H557-G557)*F557*Q557-N(K557))</f>
      </c>
      <c r="S557" s="20">
        <f>IF(OR(G557="",I557="",Q557=""),"",ABS(G557-I557)*F557*Q557)</f>
      </c>
      <c r="T557" s="21">
        <f>IF(OR(R557="",N(S557)=0),"",ROUND(R557/S557,2))</f>
      </c>
      <c r="U557" s="19">
        <f>IF(R557="","",IF(R557&gt;0,"Win",IF(R557&lt;0,"Loss","Even")))</f>
      </c>
      <c r="V557" s="20">
        <f>IF(R557="","",SUM($R$5:R557))</f>
      </c>
      <c r="W557" s="20">
        <f>IF(V557="","",MAX(0,MAX($V$5:V557)))</f>
      </c>
      <c r="X557" s="20">
        <f>IF(V557="","",V557-W557)</f>
      </c>
      <c r="Y557" s="19">
        <f>IF(A557="","",IF(COUNTIF($A$5:A557,A557)=1,MAX($Y$4:Y556)+1,""))</f>
      </c>
      <c r="Z557" s="19">
        <f>IF(A557="","",TEXT(A557,"ddd"))</f>
      </c>
    </row>
    <row r="558" spans="1:26" x14ac:dyDescent="0.25">
      <c r="A558" s="15"/>
      <c r="B558" s="16"/>
      <c r="G558" s="17"/>
      <c r="H558" s="17"/>
      <c r="I558" s="17"/>
      <c r="J558" s="17"/>
      <c r="K558" s="18"/>
      <c r="Q558" s="19">
        <f>IF(D558="","",IFERROR(VLOOKUP(D558,Lists!$G$5:$I$40,3,FALSE),""))</f>
      </c>
      <c r="R558" s="20">
        <f>IF(OR(G558="",H558="",Q558=""),"",IF(E558="Short",G558-H558,H558-G558)*F558*Q558-N(K558))</f>
      </c>
      <c r="S558" s="20">
        <f>IF(OR(G558="",I558="",Q558=""),"",ABS(G558-I558)*F558*Q558)</f>
      </c>
      <c r="T558" s="21">
        <f>IF(OR(R558="",N(S558)=0),"",ROUND(R558/S558,2))</f>
      </c>
      <c r="U558" s="19">
        <f>IF(R558="","",IF(R558&gt;0,"Win",IF(R558&lt;0,"Loss","Even")))</f>
      </c>
      <c r="V558" s="20">
        <f>IF(R558="","",SUM($R$5:R558))</f>
      </c>
      <c r="W558" s="20">
        <f>IF(V558="","",MAX(0,MAX($V$5:V558)))</f>
      </c>
      <c r="X558" s="20">
        <f>IF(V558="","",V558-W558)</f>
      </c>
      <c r="Y558" s="19">
        <f>IF(A558="","",IF(COUNTIF($A$5:A558,A558)=1,MAX($Y$4:Y557)+1,""))</f>
      </c>
      <c r="Z558" s="19">
        <f>IF(A558="","",TEXT(A558,"ddd"))</f>
      </c>
    </row>
    <row r="559" spans="1:26" x14ac:dyDescent="0.25">
      <c r="A559" s="15"/>
      <c r="B559" s="16"/>
      <c r="G559" s="17"/>
      <c r="H559" s="17"/>
      <c r="I559" s="17"/>
      <c r="J559" s="17"/>
      <c r="K559" s="18"/>
      <c r="Q559" s="19">
        <f>IF(D559="","",IFERROR(VLOOKUP(D559,Lists!$G$5:$I$40,3,FALSE),""))</f>
      </c>
      <c r="R559" s="20">
        <f>IF(OR(G559="",H559="",Q559=""),"",IF(E559="Short",G559-H559,H559-G559)*F559*Q559-N(K559))</f>
      </c>
      <c r="S559" s="20">
        <f>IF(OR(G559="",I559="",Q559=""),"",ABS(G559-I559)*F559*Q559)</f>
      </c>
      <c r="T559" s="21">
        <f>IF(OR(R559="",N(S559)=0),"",ROUND(R559/S559,2))</f>
      </c>
      <c r="U559" s="19">
        <f>IF(R559="","",IF(R559&gt;0,"Win",IF(R559&lt;0,"Loss","Even")))</f>
      </c>
      <c r="V559" s="20">
        <f>IF(R559="","",SUM($R$5:R559))</f>
      </c>
      <c r="W559" s="20">
        <f>IF(V559="","",MAX(0,MAX($V$5:V559)))</f>
      </c>
      <c r="X559" s="20">
        <f>IF(V559="","",V559-W559)</f>
      </c>
      <c r="Y559" s="19">
        <f>IF(A559="","",IF(COUNTIF($A$5:A559,A559)=1,MAX($Y$4:Y558)+1,""))</f>
      </c>
      <c r="Z559" s="19">
        <f>IF(A559="","",TEXT(A559,"ddd"))</f>
      </c>
    </row>
    <row r="560" spans="1:26" x14ac:dyDescent="0.25">
      <c r="A560" s="15"/>
      <c r="B560" s="16"/>
      <c r="G560" s="17"/>
      <c r="H560" s="17"/>
      <c r="I560" s="17"/>
      <c r="J560" s="17"/>
      <c r="K560" s="18"/>
      <c r="Q560" s="19">
        <f>IF(D560="","",IFERROR(VLOOKUP(D560,Lists!$G$5:$I$40,3,FALSE),""))</f>
      </c>
      <c r="R560" s="20">
        <f>IF(OR(G560="",H560="",Q560=""),"",IF(E560="Short",G560-H560,H560-G560)*F560*Q560-N(K560))</f>
      </c>
      <c r="S560" s="20">
        <f>IF(OR(G560="",I560="",Q560=""),"",ABS(G560-I560)*F560*Q560)</f>
      </c>
      <c r="T560" s="21">
        <f>IF(OR(R560="",N(S560)=0),"",ROUND(R560/S560,2))</f>
      </c>
      <c r="U560" s="19">
        <f>IF(R560="","",IF(R560&gt;0,"Win",IF(R560&lt;0,"Loss","Even")))</f>
      </c>
      <c r="V560" s="20">
        <f>IF(R560="","",SUM($R$5:R560))</f>
      </c>
      <c r="W560" s="20">
        <f>IF(V560="","",MAX(0,MAX($V$5:V560)))</f>
      </c>
      <c r="X560" s="20">
        <f>IF(V560="","",V560-W560)</f>
      </c>
      <c r="Y560" s="19">
        <f>IF(A560="","",IF(COUNTIF($A$5:A560,A560)=1,MAX($Y$4:Y559)+1,""))</f>
      </c>
      <c r="Z560" s="19">
        <f>IF(A560="","",TEXT(A560,"ddd"))</f>
      </c>
    </row>
    <row r="561" spans="1:26" x14ac:dyDescent="0.25">
      <c r="A561" s="15"/>
      <c r="B561" s="16"/>
      <c r="G561" s="17"/>
      <c r="H561" s="17"/>
      <c r="I561" s="17"/>
      <c r="J561" s="17"/>
      <c r="K561" s="18"/>
      <c r="Q561" s="19">
        <f>IF(D561="","",IFERROR(VLOOKUP(D561,Lists!$G$5:$I$40,3,FALSE),""))</f>
      </c>
      <c r="R561" s="20">
        <f>IF(OR(G561="",H561="",Q561=""),"",IF(E561="Short",G561-H561,H561-G561)*F561*Q561-N(K561))</f>
      </c>
      <c r="S561" s="20">
        <f>IF(OR(G561="",I561="",Q561=""),"",ABS(G561-I561)*F561*Q561)</f>
      </c>
      <c r="T561" s="21">
        <f>IF(OR(R561="",N(S561)=0),"",ROUND(R561/S561,2))</f>
      </c>
      <c r="U561" s="19">
        <f>IF(R561="","",IF(R561&gt;0,"Win",IF(R561&lt;0,"Loss","Even")))</f>
      </c>
      <c r="V561" s="20">
        <f>IF(R561="","",SUM($R$5:R561))</f>
      </c>
      <c r="W561" s="20">
        <f>IF(V561="","",MAX(0,MAX($V$5:V561)))</f>
      </c>
      <c r="X561" s="20">
        <f>IF(V561="","",V561-W561)</f>
      </c>
      <c r="Y561" s="19">
        <f>IF(A561="","",IF(COUNTIF($A$5:A561,A561)=1,MAX($Y$4:Y560)+1,""))</f>
      </c>
      <c r="Z561" s="19">
        <f>IF(A561="","",TEXT(A561,"ddd"))</f>
      </c>
    </row>
    <row r="562" spans="1:26" x14ac:dyDescent="0.25">
      <c r="A562" s="15"/>
      <c r="B562" s="16"/>
      <c r="G562" s="17"/>
      <c r="H562" s="17"/>
      <c r="I562" s="17"/>
      <c r="J562" s="17"/>
      <c r="K562" s="18"/>
      <c r="Q562" s="19">
        <f>IF(D562="","",IFERROR(VLOOKUP(D562,Lists!$G$5:$I$40,3,FALSE),""))</f>
      </c>
      <c r="R562" s="20">
        <f>IF(OR(G562="",H562="",Q562=""),"",IF(E562="Short",G562-H562,H562-G562)*F562*Q562-N(K562))</f>
      </c>
      <c r="S562" s="20">
        <f>IF(OR(G562="",I562="",Q562=""),"",ABS(G562-I562)*F562*Q562)</f>
      </c>
      <c r="T562" s="21">
        <f>IF(OR(R562="",N(S562)=0),"",ROUND(R562/S562,2))</f>
      </c>
      <c r="U562" s="19">
        <f>IF(R562="","",IF(R562&gt;0,"Win",IF(R562&lt;0,"Loss","Even")))</f>
      </c>
      <c r="V562" s="20">
        <f>IF(R562="","",SUM($R$5:R562))</f>
      </c>
      <c r="W562" s="20">
        <f>IF(V562="","",MAX(0,MAX($V$5:V562)))</f>
      </c>
      <c r="X562" s="20">
        <f>IF(V562="","",V562-W562)</f>
      </c>
      <c r="Y562" s="19">
        <f>IF(A562="","",IF(COUNTIF($A$5:A562,A562)=1,MAX($Y$4:Y561)+1,""))</f>
      </c>
      <c r="Z562" s="19">
        <f>IF(A562="","",TEXT(A562,"ddd"))</f>
      </c>
    </row>
    <row r="563" spans="1:26" x14ac:dyDescent="0.25">
      <c r="A563" s="15"/>
      <c r="B563" s="16"/>
      <c r="G563" s="17"/>
      <c r="H563" s="17"/>
      <c r="I563" s="17"/>
      <c r="J563" s="17"/>
      <c r="K563" s="18"/>
      <c r="Q563" s="19">
        <f>IF(D563="","",IFERROR(VLOOKUP(D563,Lists!$G$5:$I$40,3,FALSE),""))</f>
      </c>
      <c r="R563" s="20">
        <f>IF(OR(G563="",H563="",Q563=""),"",IF(E563="Short",G563-H563,H563-G563)*F563*Q563-N(K563))</f>
      </c>
      <c r="S563" s="20">
        <f>IF(OR(G563="",I563="",Q563=""),"",ABS(G563-I563)*F563*Q563)</f>
      </c>
      <c r="T563" s="21">
        <f>IF(OR(R563="",N(S563)=0),"",ROUND(R563/S563,2))</f>
      </c>
      <c r="U563" s="19">
        <f>IF(R563="","",IF(R563&gt;0,"Win",IF(R563&lt;0,"Loss","Even")))</f>
      </c>
      <c r="V563" s="20">
        <f>IF(R563="","",SUM($R$5:R563))</f>
      </c>
      <c r="W563" s="20">
        <f>IF(V563="","",MAX(0,MAX($V$5:V563)))</f>
      </c>
      <c r="X563" s="20">
        <f>IF(V563="","",V563-W563)</f>
      </c>
      <c r="Y563" s="19">
        <f>IF(A563="","",IF(COUNTIF($A$5:A563,A563)=1,MAX($Y$4:Y562)+1,""))</f>
      </c>
      <c r="Z563" s="19">
        <f>IF(A563="","",TEXT(A563,"ddd"))</f>
      </c>
    </row>
    <row r="564" spans="1:26" x14ac:dyDescent="0.25">
      <c r="A564" s="15"/>
      <c r="B564" s="16"/>
      <c r="G564" s="17"/>
      <c r="H564" s="17"/>
      <c r="I564" s="17"/>
      <c r="J564" s="17"/>
      <c r="K564" s="18"/>
      <c r="Q564" s="19">
        <f>IF(D564="","",IFERROR(VLOOKUP(D564,Lists!$G$5:$I$40,3,FALSE),""))</f>
      </c>
      <c r="R564" s="20">
        <f>IF(OR(G564="",H564="",Q564=""),"",IF(E564="Short",G564-H564,H564-G564)*F564*Q564-N(K564))</f>
      </c>
      <c r="S564" s="20">
        <f>IF(OR(G564="",I564="",Q564=""),"",ABS(G564-I564)*F564*Q564)</f>
      </c>
      <c r="T564" s="21">
        <f>IF(OR(R564="",N(S564)=0),"",ROUND(R564/S564,2))</f>
      </c>
      <c r="U564" s="19">
        <f>IF(R564="","",IF(R564&gt;0,"Win",IF(R564&lt;0,"Loss","Even")))</f>
      </c>
      <c r="V564" s="20">
        <f>IF(R564="","",SUM($R$5:R564))</f>
      </c>
      <c r="W564" s="20">
        <f>IF(V564="","",MAX(0,MAX($V$5:V564)))</f>
      </c>
      <c r="X564" s="20">
        <f>IF(V564="","",V564-W564)</f>
      </c>
      <c r="Y564" s="19">
        <f>IF(A564="","",IF(COUNTIF($A$5:A564,A564)=1,MAX($Y$4:Y563)+1,""))</f>
      </c>
      <c r="Z564" s="19">
        <f>IF(A564="","",TEXT(A564,"ddd"))</f>
      </c>
    </row>
    <row r="565" spans="1:26" x14ac:dyDescent="0.25">
      <c r="A565" s="15"/>
      <c r="B565" s="16"/>
      <c r="G565" s="17"/>
      <c r="H565" s="17"/>
      <c r="I565" s="17"/>
      <c r="J565" s="17"/>
      <c r="K565" s="18"/>
      <c r="Q565" s="19">
        <f>IF(D565="","",IFERROR(VLOOKUP(D565,Lists!$G$5:$I$40,3,FALSE),""))</f>
      </c>
      <c r="R565" s="20">
        <f>IF(OR(G565="",H565="",Q565=""),"",IF(E565="Short",G565-H565,H565-G565)*F565*Q565-N(K565))</f>
      </c>
      <c r="S565" s="20">
        <f>IF(OR(G565="",I565="",Q565=""),"",ABS(G565-I565)*F565*Q565)</f>
      </c>
      <c r="T565" s="21">
        <f>IF(OR(R565="",N(S565)=0),"",ROUND(R565/S565,2))</f>
      </c>
      <c r="U565" s="19">
        <f>IF(R565="","",IF(R565&gt;0,"Win",IF(R565&lt;0,"Loss","Even")))</f>
      </c>
      <c r="V565" s="20">
        <f>IF(R565="","",SUM($R$5:R565))</f>
      </c>
      <c r="W565" s="20">
        <f>IF(V565="","",MAX(0,MAX($V$5:V565)))</f>
      </c>
      <c r="X565" s="20">
        <f>IF(V565="","",V565-W565)</f>
      </c>
      <c r="Y565" s="19">
        <f>IF(A565="","",IF(COUNTIF($A$5:A565,A565)=1,MAX($Y$4:Y564)+1,""))</f>
      </c>
      <c r="Z565" s="19">
        <f>IF(A565="","",TEXT(A565,"ddd"))</f>
      </c>
    </row>
    <row r="566" spans="1:26" x14ac:dyDescent="0.25">
      <c r="A566" s="15"/>
      <c r="B566" s="16"/>
      <c r="G566" s="17"/>
      <c r="H566" s="17"/>
      <c r="I566" s="17"/>
      <c r="J566" s="17"/>
      <c r="K566" s="18"/>
      <c r="Q566" s="19">
        <f>IF(D566="","",IFERROR(VLOOKUP(D566,Lists!$G$5:$I$40,3,FALSE),""))</f>
      </c>
      <c r="R566" s="20">
        <f>IF(OR(G566="",H566="",Q566=""),"",IF(E566="Short",G566-H566,H566-G566)*F566*Q566-N(K566))</f>
      </c>
      <c r="S566" s="20">
        <f>IF(OR(G566="",I566="",Q566=""),"",ABS(G566-I566)*F566*Q566)</f>
      </c>
      <c r="T566" s="21">
        <f>IF(OR(R566="",N(S566)=0),"",ROUND(R566/S566,2))</f>
      </c>
      <c r="U566" s="19">
        <f>IF(R566="","",IF(R566&gt;0,"Win",IF(R566&lt;0,"Loss","Even")))</f>
      </c>
      <c r="V566" s="20">
        <f>IF(R566="","",SUM($R$5:R566))</f>
      </c>
      <c r="W566" s="20">
        <f>IF(V566="","",MAX(0,MAX($V$5:V566)))</f>
      </c>
      <c r="X566" s="20">
        <f>IF(V566="","",V566-W566)</f>
      </c>
      <c r="Y566" s="19">
        <f>IF(A566="","",IF(COUNTIF($A$5:A566,A566)=1,MAX($Y$4:Y565)+1,""))</f>
      </c>
      <c r="Z566" s="19">
        <f>IF(A566="","",TEXT(A566,"ddd"))</f>
      </c>
    </row>
    <row r="567" spans="1:26" x14ac:dyDescent="0.25">
      <c r="A567" s="15"/>
      <c r="B567" s="16"/>
      <c r="G567" s="17"/>
      <c r="H567" s="17"/>
      <c r="I567" s="17"/>
      <c r="J567" s="17"/>
      <c r="K567" s="18"/>
      <c r="Q567" s="19">
        <f>IF(D567="","",IFERROR(VLOOKUP(D567,Lists!$G$5:$I$40,3,FALSE),""))</f>
      </c>
      <c r="R567" s="20">
        <f>IF(OR(G567="",H567="",Q567=""),"",IF(E567="Short",G567-H567,H567-G567)*F567*Q567-N(K567))</f>
      </c>
      <c r="S567" s="20">
        <f>IF(OR(G567="",I567="",Q567=""),"",ABS(G567-I567)*F567*Q567)</f>
      </c>
      <c r="T567" s="21">
        <f>IF(OR(R567="",N(S567)=0),"",ROUND(R567/S567,2))</f>
      </c>
      <c r="U567" s="19">
        <f>IF(R567="","",IF(R567&gt;0,"Win",IF(R567&lt;0,"Loss","Even")))</f>
      </c>
      <c r="V567" s="20">
        <f>IF(R567="","",SUM($R$5:R567))</f>
      </c>
      <c r="W567" s="20">
        <f>IF(V567="","",MAX(0,MAX($V$5:V567)))</f>
      </c>
      <c r="X567" s="20">
        <f>IF(V567="","",V567-W567)</f>
      </c>
      <c r="Y567" s="19">
        <f>IF(A567="","",IF(COUNTIF($A$5:A567,A567)=1,MAX($Y$4:Y566)+1,""))</f>
      </c>
      <c r="Z567" s="19">
        <f>IF(A567="","",TEXT(A567,"ddd"))</f>
      </c>
    </row>
    <row r="568" spans="1:26" x14ac:dyDescent="0.25">
      <c r="A568" s="15"/>
      <c r="B568" s="16"/>
      <c r="G568" s="17"/>
      <c r="H568" s="17"/>
      <c r="I568" s="17"/>
      <c r="J568" s="17"/>
      <c r="K568" s="18"/>
      <c r="Q568" s="19">
        <f>IF(D568="","",IFERROR(VLOOKUP(D568,Lists!$G$5:$I$40,3,FALSE),""))</f>
      </c>
      <c r="R568" s="20">
        <f>IF(OR(G568="",H568="",Q568=""),"",IF(E568="Short",G568-H568,H568-G568)*F568*Q568-N(K568))</f>
      </c>
      <c r="S568" s="20">
        <f>IF(OR(G568="",I568="",Q568=""),"",ABS(G568-I568)*F568*Q568)</f>
      </c>
      <c r="T568" s="21">
        <f>IF(OR(R568="",N(S568)=0),"",ROUND(R568/S568,2))</f>
      </c>
      <c r="U568" s="19">
        <f>IF(R568="","",IF(R568&gt;0,"Win",IF(R568&lt;0,"Loss","Even")))</f>
      </c>
      <c r="V568" s="20">
        <f>IF(R568="","",SUM($R$5:R568))</f>
      </c>
      <c r="W568" s="20">
        <f>IF(V568="","",MAX(0,MAX($V$5:V568)))</f>
      </c>
      <c r="X568" s="20">
        <f>IF(V568="","",V568-W568)</f>
      </c>
      <c r="Y568" s="19">
        <f>IF(A568="","",IF(COUNTIF($A$5:A568,A568)=1,MAX($Y$4:Y567)+1,""))</f>
      </c>
      <c r="Z568" s="19">
        <f>IF(A568="","",TEXT(A568,"ddd"))</f>
      </c>
    </row>
    <row r="569" spans="1:26" x14ac:dyDescent="0.25">
      <c r="A569" s="15"/>
      <c r="B569" s="16"/>
      <c r="G569" s="17"/>
      <c r="H569" s="17"/>
      <c r="I569" s="17"/>
      <c r="J569" s="17"/>
      <c r="K569" s="18"/>
      <c r="Q569" s="19">
        <f>IF(D569="","",IFERROR(VLOOKUP(D569,Lists!$G$5:$I$40,3,FALSE),""))</f>
      </c>
      <c r="R569" s="20">
        <f>IF(OR(G569="",H569="",Q569=""),"",IF(E569="Short",G569-H569,H569-G569)*F569*Q569-N(K569))</f>
      </c>
      <c r="S569" s="20">
        <f>IF(OR(G569="",I569="",Q569=""),"",ABS(G569-I569)*F569*Q569)</f>
      </c>
      <c r="T569" s="21">
        <f>IF(OR(R569="",N(S569)=0),"",ROUND(R569/S569,2))</f>
      </c>
      <c r="U569" s="19">
        <f>IF(R569="","",IF(R569&gt;0,"Win",IF(R569&lt;0,"Loss","Even")))</f>
      </c>
      <c r="V569" s="20">
        <f>IF(R569="","",SUM($R$5:R569))</f>
      </c>
      <c r="W569" s="20">
        <f>IF(V569="","",MAX(0,MAX($V$5:V569)))</f>
      </c>
      <c r="X569" s="20">
        <f>IF(V569="","",V569-W569)</f>
      </c>
      <c r="Y569" s="19">
        <f>IF(A569="","",IF(COUNTIF($A$5:A569,A569)=1,MAX($Y$4:Y568)+1,""))</f>
      </c>
      <c r="Z569" s="19">
        <f>IF(A569="","",TEXT(A569,"ddd"))</f>
      </c>
    </row>
    <row r="570" spans="1:26" x14ac:dyDescent="0.25">
      <c r="A570" s="15"/>
      <c r="B570" s="16"/>
      <c r="G570" s="17"/>
      <c r="H570" s="17"/>
      <c r="I570" s="17"/>
      <c r="J570" s="17"/>
      <c r="K570" s="18"/>
      <c r="Q570" s="19">
        <f>IF(D570="","",IFERROR(VLOOKUP(D570,Lists!$G$5:$I$40,3,FALSE),""))</f>
      </c>
      <c r="R570" s="20">
        <f>IF(OR(G570="",H570="",Q570=""),"",IF(E570="Short",G570-H570,H570-G570)*F570*Q570-N(K570))</f>
      </c>
      <c r="S570" s="20">
        <f>IF(OR(G570="",I570="",Q570=""),"",ABS(G570-I570)*F570*Q570)</f>
      </c>
      <c r="T570" s="21">
        <f>IF(OR(R570="",N(S570)=0),"",ROUND(R570/S570,2))</f>
      </c>
      <c r="U570" s="19">
        <f>IF(R570="","",IF(R570&gt;0,"Win",IF(R570&lt;0,"Loss","Even")))</f>
      </c>
      <c r="V570" s="20">
        <f>IF(R570="","",SUM($R$5:R570))</f>
      </c>
      <c r="W570" s="20">
        <f>IF(V570="","",MAX(0,MAX($V$5:V570)))</f>
      </c>
      <c r="X570" s="20">
        <f>IF(V570="","",V570-W570)</f>
      </c>
      <c r="Y570" s="19">
        <f>IF(A570="","",IF(COUNTIF($A$5:A570,A570)=1,MAX($Y$4:Y569)+1,""))</f>
      </c>
      <c r="Z570" s="19">
        <f>IF(A570="","",TEXT(A570,"ddd"))</f>
      </c>
    </row>
    <row r="571" spans="1:26" x14ac:dyDescent="0.25">
      <c r="A571" s="15"/>
      <c r="B571" s="16"/>
      <c r="G571" s="17"/>
      <c r="H571" s="17"/>
      <c r="I571" s="17"/>
      <c r="J571" s="17"/>
      <c r="K571" s="18"/>
      <c r="Q571" s="19">
        <f>IF(D571="","",IFERROR(VLOOKUP(D571,Lists!$G$5:$I$40,3,FALSE),""))</f>
      </c>
      <c r="R571" s="20">
        <f>IF(OR(G571="",H571="",Q571=""),"",IF(E571="Short",G571-H571,H571-G571)*F571*Q571-N(K571))</f>
      </c>
      <c r="S571" s="20">
        <f>IF(OR(G571="",I571="",Q571=""),"",ABS(G571-I571)*F571*Q571)</f>
      </c>
      <c r="T571" s="21">
        <f>IF(OR(R571="",N(S571)=0),"",ROUND(R571/S571,2))</f>
      </c>
      <c r="U571" s="19">
        <f>IF(R571="","",IF(R571&gt;0,"Win",IF(R571&lt;0,"Loss","Even")))</f>
      </c>
      <c r="V571" s="20">
        <f>IF(R571="","",SUM($R$5:R571))</f>
      </c>
      <c r="W571" s="20">
        <f>IF(V571="","",MAX(0,MAX($V$5:V571)))</f>
      </c>
      <c r="X571" s="20">
        <f>IF(V571="","",V571-W571)</f>
      </c>
      <c r="Y571" s="19">
        <f>IF(A571="","",IF(COUNTIF($A$5:A571,A571)=1,MAX($Y$4:Y570)+1,""))</f>
      </c>
      <c r="Z571" s="19">
        <f>IF(A571="","",TEXT(A571,"ddd"))</f>
      </c>
    </row>
    <row r="572" spans="1:26" x14ac:dyDescent="0.25">
      <c r="A572" s="15"/>
      <c r="B572" s="16"/>
      <c r="G572" s="17"/>
      <c r="H572" s="17"/>
      <c r="I572" s="17"/>
      <c r="J572" s="17"/>
      <c r="K572" s="18"/>
      <c r="Q572" s="19">
        <f>IF(D572="","",IFERROR(VLOOKUP(D572,Lists!$G$5:$I$40,3,FALSE),""))</f>
      </c>
      <c r="R572" s="20">
        <f>IF(OR(G572="",H572="",Q572=""),"",IF(E572="Short",G572-H572,H572-G572)*F572*Q572-N(K572))</f>
      </c>
      <c r="S572" s="20">
        <f>IF(OR(G572="",I572="",Q572=""),"",ABS(G572-I572)*F572*Q572)</f>
      </c>
      <c r="T572" s="21">
        <f>IF(OR(R572="",N(S572)=0),"",ROUND(R572/S572,2))</f>
      </c>
      <c r="U572" s="19">
        <f>IF(R572="","",IF(R572&gt;0,"Win",IF(R572&lt;0,"Loss","Even")))</f>
      </c>
      <c r="V572" s="20">
        <f>IF(R572="","",SUM($R$5:R572))</f>
      </c>
      <c r="W572" s="20">
        <f>IF(V572="","",MAX(0,MAX($V$5:V572)))</f>
      </c>
      <c r="X572" s="20">
        <f>IF(V572="","",V572-W572)</f>
      </c>
      <c r="Y572" s="19">
        <f>IF(A572="","",IF(COUNTIF($A$5:A572,A572)=1,MAX($Y$4:Y571)+1,""))</f>
      </c>
      <c r="Z572" s="19">
        <f>IF(A572="","",TEXT(A572,"ddd"))</f>
      </c>
    </row>
    <row r="573" spans="1:26" x14ac:dyDescent="0.25">
      <c r="A573" s="15"/>
      <c r="B573" s="16"/>
      <c r="G573" s="17"/>
      <c r="H573" s="17"/>
      <c r="I573" s="17"/>
      <c r="J573" s="17"/>
      <c r="K573" s="18"/>
      <c r="Q573" s="19">
        <f>IF(D573="","",IFERROR(VLOOKUP(D573,Lists!$G$5:$I$40,3,FALSE),""))</f>
      </c>
      <c r="R573" s="20">
        <f>IF(OR(G573="",H573="",Q573=""),"",IF(E573="Short",G573-H573,H573-G573)*F573*Q573-N(K573))</f>
      </c>
      <c r="S573" s="20">
        <f>IF(OR(G573="",I573="",Q573=""),"",ABS(G573-I573)*F573*Q573)</f>
      </c>
      <c r="T573" s="21">
        <f>IF(OR(R573="",N(S573)=0),"",ROUND(R573/S573,2))</f>
      </c>
      <c r="U573" s="19">
        <f>IF(R573="","",IF(R573&gt;0,"Win",IF(R573&lt;0,"Loss","Even")))</f>
      </c>
      <c r="V573" s="20">
        <f>IF(R573="","",SUM($R$5:R573))</f>
      </c>
      <c r="W573" s="20">
        <f>IF(V573="","",MAX(0,MAX($V$5:V573)))</f>
      </c>
      <c r="X573" s="20">
        <f>IF(V573="","",V573-W573)</f>
      </c>
      <c r="Y573" s="19">
        <f>IF(A573="","",IF(COUNTIF($A$5:A573,A573)=1,MAX($Y$4:Y572)+1,""))</f>
      </c>
      <c r="Z573" s="19">
        <f>IF(A573="","",TEXT(A573,"ddd"))</f>
      </c>
    </row>
    <row r="574" spans="1:26" x14ac:dyDescent="0.25">
      <c r="A574" s="15"/>
      <c r="B574" s="16"/>
      <c r="G574" s="17"/>
      <c r="H574" s="17"/>
      <c r="I574" s="17"/>
      <c r="J574" s="17"/>
      <c r="K574" s="18"/>
      <c r="Q574" s="19">
        <f>IF(D574="","",IFERROR(VLOOKUP(D574,Lists!$G$5:$I$40,3,FALSE),""))</f>
      </c>
      <c r="R574" s="20">
        <f>IF(OR(G574="",H574="",Q574=""),"",IF(E574="Short",G574-H574,H574-G574)*F574*Q574-N(K574))</f>
      </c>
      <c r="S574" s="20">
        <f>IF(OR(G574="",I574="",Q574=""),"",ABS(G574-I574)*F574*Q574)</f>
      </c>
      <c r="T574" s="21">
        <f>IF(OR(R574="",N(S574)=0),"",ROUND(R574/S574,2))</f>
      </c>
      <c r="U574" s="19">
        <f>IF(R574="","",IF(R574&gt;0,"Win",IF(R574&lt;0,"Loss","Even")))</f>
      </c>
      <c r="V574" s="20">
        <f>IF(R574="","",SUM($R$5:R574))</f>
      </c>
      <c r="W574" s="20">
        <f>IF(V574="","",MAX(0,MAX($V$5:V574)))</f>
      </c>
      <c r="X574" s="20">
        <f>IF(V574="","",V574-W574)</f>
      </c>
      <c r="Y574" s="19">
        <f>IF(A574="","",IF(COUNTIF($A$5:A574,A574)=1,MAX($Y$4:Y573)+1,""))</f>
      </c>
      <c r="Z574" s="19">
        <f>IF(A574="","",TEXT(A574,"ddd"))</f>
      </c>
    </row>
    <row r="575" spans="1:26" x14ac:dyDescent="0.25">
      <c r="A575" s="15"/>
      <c r="B575" s="16"/>
      <c r="G575" s="17"/>
      <c r="H575" s="17"/>
      <c r="I575" s="17"/>
      <c r="J575" s="17"/>
      <c r="K575" s="18"/>
      <c r="Q575" s="19">
        <f>IF(D575="","",IFERROR(VLOOKUP(D575,Lists!$G$5:$I$40,3,FALSE),""))</f>
      </c>
      <c r="R575" s="20">
        <f>IF(OR(G575="",H575="",Q575=""),"",IF(E575="Short",G575-H575,H575-G575)*F575*Q575-N(K575))</f>
      </c>
      <c r="S575" s="20">
        <f>IF(OR(G575="",I575="",Q575=""),"",ABS(G575-I575)*F575*Q575)</f>
      </c>
      <c r="T575" s="21">
        <f>IF(OR(R575="",N(S575)=0),"",ROUND(R575/S575,2))</f>
      </c>
      <c r="U575" s="19">
        <f>IF(R575="","",IF(R575&gt;0,"Win",IF(R575&lt;0,"Loss","Even")))</f>
      </c>
      <c r="V575" s="20">
        <f>IF(R575="","",SUM($R$5:R575))</f>
      </c>
      <c r="W575" s="20">
        <f>IF(V575="","",MAX(0,MAX($V$5:V575)))</f>
      </c>
      <c r="X575" s="20">
        <f>IF(V575="","",V575-W575)</f>
      </c>
      <c r="Y575" s="19">
        <f>IF(A575="","",IF(COUNTIF($A$5:A575,A575)=1,MAX($Y$4:Y574)+1,""))</f>
      </c>
      <c r="Z575" s="19">
        <f>IF(A575="","",TEXT(A575,"ddd"))</f>
      </c>
    </row>
    <row r="576" spans="1:26" x14ac:dyDescent="0.25">
      <c r="A576" s="15"/>
      <c r="B576" s="16"/>
      <c r="G576" s="17"/>
      <c r="H576" s="17"/>
      <c r="I576" s="17"/>
      <c r="J576" s="17"/>
      <c r="K576" s="18"/>
      <c r="Q576" s="19">
        <f>IF(D576="","",IFERROR(VLOOKUP(D576,Lists!$G$5:$I$40,3,FALSE),""))</f>
      </c>
      <c r="R576" s="20">
        <f>IF(OR(G576="",H576="",Q576=""),"",IF(E576="Short",G576-H576,H576-G576)*F576*Q576-N(K576))</f>
      </c>
      <c r="S576" s="20">
        <f>IF(OR(G576="",I576="",Q576=""),"",ABS(G576-I576)*F576*Q576)</f>
      </c>
      <c r="T576" s="21">
        <f>IF(OR(R576="",N(S576)=0),"",ROUND(R576/S576,2))</f>
      </c>
      <c r="U576" s="19">
        <f>IF(R576="","",IF(R576&gt;0,"Win",IF(R576&lt;0,"Loss","Even")))</f>
      </c>
      <c r="V576" s="20">
        <f>IF(R576="","",SUM($R$5:R576))</f>
      </c>
      <c r="W576" s="20">
        <f>IF(V576="","",MAX(0,MAX($V$5:V576)))</f>
      </c>
      <c r="X576" s="20">
        <f>IF(V576="","",V576-W576)</f>
      </c>
      <c r="Y576" s="19">
        <f>IF(A576="","",IF(COUNTIF($A$5:A576,A576)=1,MAX($Y$4:Y575)+1,""))</f>
      </c>
      <c r="Z576" s="19">
        <f>IF(A576="","",TEXT(A576,"ddd"))</f>
      </c>
    </row>
    <row r="577" spans="1:26" x14ac:dyDescent="0.25">
      <c r="A577" s="15"/>
      <c r="B577" s="16"/>
      <c r="G577" s="17"/>
      <c r="H577" s="17"/>
      <c r="I577" s="17"/>
      <c r="J577" s="17"/>
      <c r="K577" s="18"/>
      <c r="Q577" s="19">
        <f>IF(D577="","",IFERROR(VLOOKUP(D577,Lists!$G$5:$I$40,3,FALSE),""))</f>
      </c>
      <c r="R577" s="20">
        <f>IF(OR(G577="",H577="",Q577=""),"",IF(E577="Short",G577-H577,H577-G577)*F577*Q577-N(K577))</f>
      </c>
      <c r="S577" s="20">
        <f>IF(OR(G577="",I577="",Q577=""),"",ABS(G577-I577)*F577*Q577)</f>
      </c>
      <c r="T577" s="21">
        <f>IF(OR(R577="",N(S577)=0),"",ROUND(R577/S577,2))</f>
      </c>
      <c r="U577" s="19">
        <f>IF(R577="","",IF(R577&gt;0,"Win",IF(R577&lt;0,"Loss","Even")))</f>
      </c>
      <c r="V577" s="20">
        <f>IF(R577="","",SUM($R$5:R577))</f>
      </c>
      <c r="W577" s="20">
        <f>IF(V577="","",MAX(0,MAX($V$5:V577)))</f>
      </c>
      <c r="X577" s="20">
        <f>IF(V577="","",V577-W577)</f>
      </c>
      <c r="Y577" s="19">
        <f>IF(A577="","",IF(COUNTIF($A$5:A577,A577)=1,MAX($Y$4:Y576)+1,""))</f>
      </c>
      <c r="Z577" s="19">
        <f>IF(A577="","",TEXT(A577,"ddd"))</f>
      </c>
    </row>
    <row r="578" spans="1:26" x14ac:dyDescent="0.25">
      <c r="A578" s="15"/>
      <c r="B578" s="16"/>
      <c r="G578" s="17"/>
      <c r="H578" s="17"/>
      <c r="I578" s="17"/>
      <c r="J578" s="17"/>
      <c r="K578" s="18"/>
      <c r="Q578" s="19">
        <f>IF(D578="","",IFERROR(VLOOKUP(D578,Lists!$G$5:$I$40,3,FALSE),""))</f>
      </c>
      <c r="R578" s="20">
        <f>IF(OR(G578="",H578="",Q578=""),"",IF(E578="Short",G578-H578,H578-G578)*F578*Q578-N(K578))</f>
      </c>
      <c r="S578" s="20">
        <f>IF(OR(G578="",I578="",Q578=""),"",ABS(G578-I578)*F578*Q578)</f>
      </c>
      <c r="T578" s="21">
        <f>IF(OR(R578="",N(S578)=0),"",ROUND(R578/S578,2))</f>
      </c>
      <c r="U578" s="19">
        <f>IF(R578="","",IF(R578&gt;0,"Win",IF(R578&lt;0,"Loss","Even")))</f>
      </c>
      <c r="V578" s="20">
        <f>IF(R578="","",SUM($R$5:R578))</f>
      </c>
      <c r="W578" s="20">
        <f>IF(V578="","",MAX(0,MAX($V$5:V578)))</f>
      </c>
      <c r="X578" s="20">
        <f>IF(V578="","",V578-W578)</f>
      </c>
      <c r="Y578" s="19">
        <f>IF(A578="","",IF(COUNTIF($A$5:A578,A578)=1,MAX($Y$4:Y577)+1,""))</f>
      </c>
      <c r="Z578" s="19">
        <f>IF(A578="","",TEXT(A578,"ddd"))</f>
      </c>
    </row>
    <row r="579" spans="1:26" x14ac:dyDescent="0.25">
      <c r="A579" s="15"/>
      <c r="B579" s="16"/>
      <c r="G579" s="17"/>
      <c r="H579" s="17"/>
      <c r="I579" s="17"/>
      <c r="J579" s="17"/>
      <c r="K579" s="18"/>
      <c r="Q579" s="19">
        <f>IF(D579="","",IFERROR(VLOOKUP(D579,Lists!$G$5:$I$40,3,FALSE),""))</f>
      </c>
      <c r="R579" s="20">
        <f>IF(OR(G579="",H579="",Q579=""),"",IF(E579="Short",G579-H579,H579-G579)*F579*Q579-N(K579))</f>
      </c>
      <c r="S579" s="20">
        <f>IF(OR(G579="",I579="",Q579=""),"",ABS(G579-I579)*F579*Q579)</f>
      </c>
      <c r="T579" s="21">
        <f>IF(OR(R579="",N(S579)=0),"",ROUND(R579/S579,2))</f>
      </c>
      <c r="U579" s="19">
        <f>IF(R579="","",IF(R579&gt;0,"Win",IF(R579&lt;0,"Loss","Even")))</f>
      </c>
      <c r="V579" s="20">
        <f>IF(R579="","",SUM($R$5:R579))</f>
      </c>
      <c r="W579" s="20">
        <f>IF(V579="","",MAX(0,MAX($V$5:V579)))</f>
      </c>
      <c r="X579" s="20">
        <f>IF(V579="","",V579-W579)</f>
      </c>
      <c r="Y579" s="19">
        <f>IF(A579="","",IF(COUNTIF($A$5:A579,A579)=1,MAX($Y$4:Y578)+1,""))</f>
      </c>
      <c r="Z579" s="19">
        <f>IF(A579="","",TEXT(A579,"ddd"))</f>
      </c>
    </row>
    <row r="580" spans="1:26" x14ac:dyDescent="0.25">
      <c r="A580" s="15"/>
      <c r="B580" s="16"/>
      <c r="G580" s="17"/>
      <c r="H580" s="17"/>
      <c r="I580" s="17"/>
      <c r="J580" s="17"/>
      <c r="K580" s="18"/>
      <c r="Q580" s="19">
        <f>IF(D580="","",IFERROR(VLOOKUP(D580,Lists!$G$5:$I$40,3,FALSE),""))</f>
      </c>
      <c r="R580" s="20">
        <f>IF(OR(G580="",H580="",Q580=""),"",IF(E580="Short",G580-H580,H580-G580)*F580*Q580-N(K580))</f>
      </c>
      <c r="S580" s="20">
        <f>IF(OR(G580="",I580="",Q580=""),"",ABS(G580-I580)*F580*Q580)</f>
      </c>
      <c r="T580" s="21">
        <f>IF(OR(R580="",N(S580)=0),"",ROUND(R580/S580,2))</f>
      </c>
      <c r="U580" s="19">
        <f>IF(R580="","",IF(R580&gt;0,"Win",IF(R580&lt;0,"Loss","Even")))</f>
      </c>
      <c r="V580" s="20">
        <f>IF(R580="","",SUM($R$5:R580))</f>
      </c>
      <c r="W580" s="20">
        <f>IF(V580="","",MAX(0,MAX($V$5:V580)))</f>
      </c>
      <c r="X580" s="20">
        <f>IF(V580="","",V580-W580)</f>
      </c>
      <c r="Y580" s="19">
        <f>IF(A580="","",IF(COUNTIF($A$5:A580,A580)=1,MAX($Y$4:Y579)+1,""))</f>
      </c>
      <c r="Z580" s="19">
        <f>IF(A580="","",TEXT(A580,"ddd"))</f>
      </c>
    </row>
    <row r="581" spans="1:26" x14ac:dyDescent="0.25">
      <c r="A581" s="15"/>
      <c r="B581" s="16"/>
      <c r="G581" s="17"/>
      <c r="H581" s="17"/>
      <c r="I581" s="17"/>
      <c r="J581" s="17"/>
      <c r="K581" s="18"/>
      <c r="Q581" s="19">
        <f>IF(D581="","",IFERROR(VLOOKUP(D581,Lists!$G$5:$I$40,3,FALSE),""))</f>
      </c>
      <c r="R581" s="20">
        <f>IF(OR(G581="",H581="",Q581=""),"",IF(E581="Short",G581-H581,H581-G581)*F581*Q581-N(K581))</f>
      </c>
      <c r="S581" s="20">
        <f>IF(OR(G581="",I581="",Q581=""),"",ABS(G581-I581)*F581*Q581)</f>
      </c>
      <c r="T581" s="21">
        <f>IF(OR(R581="",N(S581)=0),"",ROUND(R581/S581,2))</f>
      </c>
      <c r="U581" s="19">
        <f>IF(R581="","",IF(R581&gt;0,"Win",IF(R581&lt;0,"Loss","Even")))</f>
      </c>
      <c r="V581" s="20">
        <f>IF(R581="","",SUM($R$5:R581))</f>
      </c>
      <c r="W581" s="20">
        <f>IF(V581="","",MAX(0,MAX($V$5:V581)))</f>
      </c>
      <c r="X581" s="20">
        <f>IF(V581="","",V581-W581)</f>
      </c>
      <c r="Y581" s="19">
        <f>IF(A581="","",IF(COUNTIF($A$5:A581,A581)=1,MAX($Y$4:Y580)+1,""))</f>
      </c>
      <c r="Z581" s="19">
        <f>IF(A581="","",TEXT(A581,"ddd"))</f>
      </c>
    </row>
    <row r="582" spans="1:26" x14ac:dyDescent="0.25">
      <c r="A582" s="15"/>
      <c r="B582" s="16"/>
      <c r="G582" s="17"/>
      <c r="H582" s="17"/>
      <c r="I582" s="17"/>
      <c r="J582" s="17"/>
      <c r="K582" s="18"/>
      <c r="Q582" s="19">
        <f>IF(D582="","",IFERROR(VLOOKUP(D582,Lists!$G$5:$I$40,3,FALSE),""))</f>
      </c>
      <c r="R582" s="20">
        <f>IF(OR(G582="",H582="",Q582=""),"",IF(E582="Short",G582-H582,H582-G582)*F582*Q582-N(K582))</f>
      </c>
      <c r="S582" s="20">
        <f>IF(OR(G582="",I582="",Q582=""),"",ABS(G582-I582)*F582*Q582)</f>
      </c>
      <c r="T582" s="21">
        <f>IF(OR(R582="",N(S582)=0),"",ROUND(R582/S582,2))</f>
      </c>
      <c r="U582" s="19">
        <f>IF(R582="","",IF(R582&gt;0,"Win",IF(R582&lt;0,"Loss","Even")))</f>
      </c>
      <c r="V582" s="20">
        <f>IF(R582="","",SUM($R$5:R582))</f>
      </c>
      <c r="W582" s="20">
        <f>IF(V582="","",MAX(0,MAX($V$5:V582)))</f>
      </c>
      <c r="X582" s="20">
        <f>IF(V582="","",V582-W582)</f>
      </c>
      <c r="Y582" s="19">
        <f>IF(A582="","",IF(COUNTIF($A$5:A582,A582)=1,MAX($Y$4:Y581)+1,""))</f>
      </c>
      <c r="Z582" s="19">
        <f>IF(A582="","",TEXT(A582,"ddd"))</f>
      </c>
    </row>
    <row r="583" spans="1:26" x14ac:dyDescent="0.25">
      <c r="A583" s="15"/>
      <c r="B583" s="16"/>
      <c r="G583" s="17"/>
      <c r="H583" s="17"/>
      <c r="I583" s="17"/>
      <c r="J583" s="17"/>
      <c r="K583" s="18"/>
      <c r="Q583" s="19">
        <f>IF(D583="","",IFERROR(VLOOKUP(D583,Lists!$G$5:$I$40,3,FALSE),""))</f>
      </c>
      <c r="R583" s="20">
        <f>IF(OR(G583="",H583="",Q583=""),"",IF(E583="Short",G583-H583,H583-G583)*F583*Q583-N(K583))</f>
      </c>
      <c r="S583" s="20">
        <f>IF(OR(G583="",I583="",Q583=""),"",ABS(G583-I583)*F583*Q583)</f>
      </c>
      <c r="T583" s="21">
        <f>IF(OR(R583="",N(S583)=0),"",ROUND(R583/S583,2))</f>
      </c>
      <c r="U583" s="19">
        <f>IF(R583="","",IF(R583&gt;0,"Win",IF(R583&lt;0,"Loss","Even")))</f>
      </c>
      <c r="V583" s="20">
        <f>IF(R583="","",SUM($R$5:R583))</f>
      </c>
      <c r="W583" s="20">
        <f>IF(V583="","",MAX(0,MAX($V$5:V583)))</f>
      </c>
      <c r="X583" s="20">
        <f>IF(V583="","",V583-W583)</f>
      </c>
      <c r="Y583" s="19">
        <f>IF(A583="","",IF(COUNTIF($A$5:A583,A583)=1,MAX($Y$4:Y582)+1,""))</f>
      </c>
      <c r="Z583" s="19">
        <f>IF(A583="","",TEXT(A583,"ddd"))</f>
      </c>
    </row>
    <row r="584" spans="1:26" x14ac:dyDescent="0.25">
      <c r="A584" s="15"/>
      <c r="B584" s="16"/>
      <c r="G584" s="17"/>
      <c r="H584" s="17"/>
      <c r="I584" s="17"/>
      <c r="J584" s="17"/>
      <c r="K584" s="18"/>
      <c r="Q584" s="19">
        <f>IF(D584="","",IFERROR(VLOOKUP(D584,Lists!$G$5:$I$40,3,FALSE),""))</f>
      </c>
      <c r="R584" s="20">
        <f>IF(OR(G584="",H584="",Q584=""),"",IF(E584="Short",G584-H584,H584-G584)*F584*Q584-N(K584))</f>
      </c>
      <c r="S584" s="20">
        <f>IF(OR(G584="",I584="",Q584=""),"",ABS(G584-I584)*F584*Q584)</f>
      </c>
      <c r="T584" s="21">
        <f>IF(OR(R584="",N(S584)=0),"",ROUND(R584/S584,2))</f>
      </c>
      <c r="U584" s="19">
        <f>IF(R584="","",IF(R584&gt;0,"Win",IF(R584&lt;0,"Loss","Even")))</f>
      </c>
      <c r="V584" s="20">
        <f>IF(R584="","",SUM($R$5:R584))</f>
      </c>
      <c r="W584" s="20">
        <f>IF(V584="","",MAX(0,MAX($V$5:V584)))</f>
      </c>
      <c r="X584" s="20">
        <f>IF(V584="","",V584-W584)</f>
      </c>
      <c r="Y584" s="19">
        <f>IF(A584="","",IF(COUNTIF($A$5:A584,A584)=1,MAX($Y$4:Y583)+1,""))</f>
      </c>
      <c r="Z584" s="19">
        <f>IF(A584="","",TEXT(A584,"ddd"))</f>
      </c>
    </row>
    <row r="585" spans="1:26" x14ac:dyDescent="0.25">
      <c r="A585" s="15"/>
      <c r="B585" s="16"/>
      <c r="G585" s="17"/>
      <c r="H585" s="17"/>
      <c r="I585" s="17"/>
      <c r="J585" s="17"/>
      <c r="K585" s="18"/>
      <c r="Q585" s="19">
        <f>IF(D585="","",IFERROR(VLOOKUP(D585,Lists!$G$5:$I$40,3,FALSE),""))</f>
      </c>
      <c r="R585" s="20">
        <f>IF(OR(G585="",H585="",Q585=""),"",IF(E585="Short",G585-H585,H585-G585)*F585*Q585-N(K585))</f>
      </c>
      <c r="S585" s="20">
        <f>IF(OR(G585="",I585="",Q585=""),"",ABS(G585-I585)*F585*Q585)</f>
      </c>
      <c r="T585" s="21">
        <f>IF(OR(R585="",N(S585)=0),"",ROUND(R585/S585,2))</f>
      </c>
      <c r="U585" s="19">
        <f>IF(R585="","",IF(R585&gt;0,"Win",IF(R585&lt;0,"Loss","Even")))</f>
      </c>
      <c r="V585" s="20">
        <f>IF(R585="","",SUM($R$5:R585))</f>
      </c>
      <c r="W585" s="20">
        <f>IF(V585="","",MAX(0,MAX($V$5:V585)))</f>
      </c>
      <c r="X585" s="20">
        <f>IF(V585="","",V585-W585)</f>
      </c>
      <c r="Y585" s="19">
        <f>IF(A585="","",IF(COUNTIF($A$5:A585,A585)=1,MAX($Y$4:Y584)+1,""))</f>
      </c>
      <c r="Z585" s="19">
        <f>IF(A585="","",TEXT(A585,"ddd"))</f>
      </c>
    </row>
    <row r="586" spans="1:26" x14ac:dyDescent="0.25">
      <c r="A586" s="15"/>
      <c r="B586" s="16"/>
      <c r="G586" s="17"/>
      <c r="H586" s="17"/>
      <c r="I586" s="17"/>
      <c r="J586" s="17"/>
      <c r="K586" s="18"/>
      <c r="Q586" s="19">
        <f>IF(D586="","",IFERROR(VLOOKUP(D586,Lists!$G$5:$I$40,3,FALSE),""))</f>
      </c>
      <c r="R586" s="20">
        <f>IF(OR(G586="",H586="",Q586=""),"",IF(E586="Short",G586-H586,H586-G586)*F586*Q586-N(K586))</f>
      </c>
      <c r="S586" s="20">
        <f>IF(OR(G586="",I586="",Q586=""),"",ABS(G586-I586)*F586*Q586)</f>
      </c>
      <c r="T586" s="21">
        <f>IF(OR(R586="",N(S586)=0),"",ROUND(R586/S586,2))</f>
      </c>
      <c r="U586" s="19">
        <f>IF(R586="","",IF(R586&gt;0,"Win",IF(R586&lt;0,"Loss","Even")))</f>
      </c>
      <c r="V586" s="20">
        <f>IF(R586="","",SUM($R$5:R586))</f>
      </c>
      <c r="W586" s="20">
        <f>IF(V586="","",MAX(0,MAX($V$5:V586)))</f>
      </c>
      <c r="X586" s="20">
        <f>IF(V586="","",V586-W586)</f>
      </c>
      <c r="Y586" s="19">
        <f>IF(A586="","",IF(COUNTIF($A$5:A586,A586)=1,MAX($Y$4:Y585)+1,""))</f>
      </c>
      <c r="Z586" s="19">
        <f>IF(A586="","",TEXT(A586,"ddd"))</f>
      </c>
    </row>
    <row r="587" spans="1:26" x14ac:dyDescent="0.25">
      <c r="A587" s="15"/>
      <c r="B587" s="16"/>
      <c r="G587" s="17"/>
      <c r="H587" s="17"/>
      <c r="I587" s="17"/>
      <c r="J587" s="17"/>
      <c r="K587" s="18"/>
      <c r="Q587" s="19">
        <f>IF(D587="","",IFERROR(VLOOKUP(D587,Lists!$G$5:$I$40,3,FALSE),""))</f>
      </c>
      <c r="R587" s="20">
        <f>IF(OR(G587="",H587="",Q587=""),"",IF(E587="Short",G587-H587,H587-G587)*F587*Q587-N(K587))</f>
      </c>
      <c r="S587" s="20">
        <f>IF(OR(G587="",I587="",Q587=""),"",ABS(G587-I587)*F587*Q587)</f>
      </c>
      <c r="T587" s="21">
        <f>IF(OR(R587="",N(S587)=0),"",ROUND(R587/S587,2))</f>
      </c>
      <c r="U587" s="19">
        <f>IF(R587="","",IF(R587&gt;0,"Win",IF(R587&lt;0,"Loss","Even")))</f>
      </c>
      <c r="V587" s="20">
        <f>IF(R587="","",SUM($R$5:R587))</f>
      </c>
      <c r="W587" s="20">
        <f>IF(V587="","",MAX(0,MAX($V$5:V587)))</f>
      </c>
      <c r="X587" s="20">
        <f>IF(V587="","",V587-W587)</f>
      </c>
      <c r="Y587" s="19">
        <f>IF(A587="","",IF(COUNTIF($A$5:A587,A587)=1,MAX($Y$4:Y586)+1,""))</f>
      </c>
      <c r="Z587" s="19">
        <f>IF(A587="","",TEXT(A587,"ddd"))</f>
      </c>
    </row>
    <row r="588" spans="1:26" x14ac:dyDescent="0.25">
      <c r="A588" s="15"/>
      <c r="B588" s="16"/>
      <c r="G588" s="17"/>
      <c r="H588" s="17"/>
      <c r="I588" s="17"/>
      <c r="J588" s="17"/>
      <c r="K588" s="18"/>
      <c r="Q588" s="19">
        <f>IF(D588="","",IFERROR(VLOOKUP(D588,Lists!$G$5:$I$40,3,FALSE),""))</f>
      </c>
      <c r="R588" s="20">
        <f>IF(OR(G588="",H588="",Q588=""),"",IF(E588="Short",G588-H588,H588-G588)*F588*Q588-N(K588))</f>
      </c>
      <c r="S588" s="20">
        <f>IF(OR(G588="",I588="",Q588=""),"",ABS(G588-I588)*F588*Q588)</f>
      </c>
      <c r="T588" s="21">
        <f>IF(OR(R588="",N(S588)=0),"",ROUND(R588/S588,2))</f>
      </c>
      <c r="U588" s="19">
        <f>IF(R588="","",IF(R588&gt;0,"Win",IF(R588&lt;0,"Loss","Even")))</f>
      </c>
      <c r="V588" s="20">
        <f>IF(R588="","",SUM($R$5:R588))</f>
      </c>
      <c r="W588" s="20">
        <f>IF(V588="","",MAX(0,MAX($V$5:V588)))</f>
      </c>
      <c r="X588" s="20">
        <f>IF(V588="","",V588-W588)</f>
      </c>
      <c r="Y588" s="19">
        <f>IF(A588="","",IF(COUNTIF($A$5:A588,A588)=1,MAX($Y$4:Y587)+1,""))</f>
      </c>
      <c r="Z588" s="19">
        <f>IF(A588="","",TEXT(A588,"ddd"))</f>
      </c>
    </row>
    <row r="589" spans="1:26" x14ac:dyDescent="0.25">
      <c r="A589" s="15"/>
      <c r="B589" s="16"/>
      <c r="G589" s="17"/>
      <c r="H589" s="17"/>
      <c r="I589" s="17"/>
      <c r="J589" s="17"/>
      <c r="K589" s="18"/>
      <c r="Q589" s="19">
        <f>IF(D589="","",IFERROR(VLOOKUP(D589,Lists!$G$5:$I$40,3,FALSE),""))</f>
      </c>
      <c r="R589" s="20">
        <f>IF(OR(G589="",H589="",Q589=""),"",IF(E589="Short",G589-H589,H589-G589)*F589*Q589-N(K589))</f>
      </c>
      <c r="S589" s="20">
        <f>IF(OR(G589="",I589="",Q589=""),"",ABS(G589-I589)*F589*Q589)</f>
      </c>
      <c r="T589" s="21">
        <f>IF(OR(R589="",N(S589)=0),"",ROUND(R589/S589,2))</f>
      </c>
      <c r="U589" s="19">
        <f>IF(R589="","",IF(R589&gt;0,"Win",IF(R589&lt;0,"Loss","Even")))</f>
      </c>
      <c r="V589" s="20">
        <f>IF(R589="","",SUM($R$5:R589))</f>
      </c>
      <c r="W589" s="20">
        <f>IF(V589="","",MAX(0,MAX($V$5:V589)))</f>
      </c>
      <c r="X589" s="20">
        <f>IF(V589="","",V589-W589)</f>
      </c>
      <c r="Y589" s="19">
        <f>IF(A589="","",IF(COUNTIF($A$5:A589,A589)=1,MAX($Y$4:Y588)+1,""))</f>
      </c>
      <c r="Z589" s="19">
        <f>IF(A589="","",TEXT(A589,"ddd"))</f>
      </c>
    </row>
    <row r="590" spans="1:26" x14ac:dyDescent="0.25">
      <c r="A590" s="15"/>
      <c r="B590" s="16"/>
      <c r="G590" s="17"/>
      <c r="H590" s="17"/>
      <c r="I590" s="17"/>
      <c r="J590" s="17"/>
      <c r="K590" s="18"/>
      <c r="Q590" s="19">
        <f>IF(D590="","",IFERROR(VLOOKUP(D590,Lists!$G$5:$I$40,3,FALSE),""))</f>
      </c>
      <c r="R590" s="20">
        <f>IF(OR(G590="",H590="",Q590=""),"",IF(E590="Short",G590-H590,H590-G590)*F590*Q590-N(K590))</f>
      </c>
      <c r="S590" s="20">
        <f>IF(OR(G590="",I590="",Q590=""),"",ABS(G590-I590)*F590*Q590)</f>
      </c>
      <c r="T590" s="21">
        <f>IF(OR(R590="",N(S590)=0),"",ROUND(R590/S590,2))</f>
      </c>
      <c r="U590" s="19">
        <f>IF(R590="","",IF(R590&gt;0,"Win",IF(R590&lt;0,"Loss","Even")))</f>
      </c>
      <c r="V590" s="20">
        <f>IF(R590="","",SUM($R$5:R590))</f>
      </c>
      <c r="W590" s="20">
        <f>IF(V590="","",MAX(0,MAX($V$5:V590)))</f>
      </c>
      <c r="X590" s="20">
        <f>IF(V590="","",V590-W590)</f>
      </c>
      <c r="Y590" s="19">
        <f>IF(A590="","",IF(COUNTIF($A$5:A590,A590)=1,MAX($Y$4:Y589)+1,""))</f>
      </c>
      <c r="Z590" s="19">
        <f>IF(A590="","",TEXT(A590,"ddd"))</f>
      </c>
    </row>
    <row r="591" spans="1:26" x14ac:dyDescent="0.25">
      <c r="A591" s="15"/>
      <c r="B591" s="16"/>
      <c r="G591" s="17"/>
      <c r="H591" s="17"/>
      <c r="I591" s="17"/>
      <c r="J591" s="17"/>
      <c r="K591" s="18"/>
      <c r="Q591" s="19">
        <f>IF(D591="","",IFERROR(VLOOKUP(D591,Lists!$G$5:$I$40,3,FALSE),""))</f>
      </c>
      <c r="R591" s="20">
        <f>IF(OR(G591="",H591="",Q591=""),"",IF(E591="Short",G591-H591,H591-G591)*F591*Q591-N(K591))</f>
      </c>
      <c r="S591" s="20">
        <f>IF(OR(G591="",I591="",Q591=""),"",ABS(G591-I591)*F591*Q591)</f>
      </c>
      <c r="T591" s="21">
        <f>IF(OR(R591="",N(S591)=0),"",ROUND(R591/S591,2))</f>
      </c>
      <c r="U591" s="19">
        <f>IF(R591="","",IF(R591&gt;0,"Win",IF(R591&lt;0,"Loss","Even")))</f>
      </c>
      <c r="V591" s="20">
        <f>IF(R591="","",SUM($R$5:R591))</f>
      </c>
      <c r="W591" s="20">
        <f>IF(V591="","",MAX(0,MAX($V$5:V591)))</f>
      </c>
      <c r="X591" s="20">
        <f>IF(V591="","",V591-W591)</f>
      </c>
      <c r="Y591" s="19">
        <f>IF(A591="","",IF(COUNTIF($A$5:A591,A591)=1,MAX($Y$4:Y590)+1,""))</f>
      </c>
      <c r="Z591" s="19">
        <f>IF(A591="","",TEXT(A591,"ddd"))</f>
      </c>
    </row>
    <row r="592" spans="1:26" x14ac:dyDescent="0.25">
      <c r="A592" s="15"/>
      <c r="B592" s="16"/>
      <c r="G592" s="17"/>
      <c r="H592" s="17"/>
      <c r="I592" s="17"/>
      <c r="J592" s="17"/>
      <c r="K592" s="18"/>
      <c r="Q592" s="19">
        <f>IF(D592="","",IFERROR(VLOOKUP(D592,Lists!$G$5:$I$40,3,FALSE),""))</f>
      </c>
      <c r="R592" s="20">
        <f>IF(OR(G592="",H592="",Q592=""),"",IF(E592="Short",G592-H592,H592-G592)*F592*Q592-N(K592))</f>
      </c>
      <c r="S592" s="20">
        <f>IF(OR(G592="",I592="",Q592=""),"",ABS(G592-I592)*F592*Q592)</f>
      </c>
      <c r="T592" s="21">
        <f>IF(OR(R592="",N(S592)=0),"",ROUND(R592/S592,2))</f>
      </c>
      <c r="U592" s="19">
        <f>IF(R592="","",IF(R592&gt;0,"Win",IF(R592&lt;0,"Loss","Even")))</f>
      </c>
      <c r="V592" s="20">
        <f>IF(R592="","",SUM($R$5:R592))</f>
      </c>
      <c r="W592" s="20">
        <f>IF(V592="","",MAX(0,MAX($V$5:V592)))</f>
      </c>
      <c r="X592" s="20">
        <f>IF(V592="","",V592-W592)</f>
      </c>
      <c r="Y592" s="19">
        <f>IF(A592="","",IF(COUNTIF($A$5:A592,A592)=1,MAX($Y$4:Y591)+1,""))</f>
      </c>
      <c r="Z592" s="19">
        <f>IF(A592="","",TEXT(A592,"ddd"))</f>
      </c>
    </row>
    <row r="593" spans="1:26" x14ac:dyDescent="0.25">
      <c r="A593" s="15"/>
      <c r="B593" s="16"/>
      <c r="G593" s="17"/>
      <c r="H593" s="17"/>
      <c r="I593" s="17"/>
      <c r="J593" s="17"/>
      <c r="K593" s="18"/>
      <c r="Q593" s="19">
        <f>IF(D593="","",IFERROR(VLOOKUP(D593,Lists!$G$5:$I$40,3,FALSE),""))</f>
      </c>
      <c r="R593" s="20">
        <f>IF(OR(G593="",H593="",Q593=""),"",IF(E593="Short",G593-H593,H593-G593)*F593*Q593-N(K593))</f>
      </c>
      <c r="S593" s="20">
        <f>IF(OR(G593="",I593="",Q593=""),"",ABS(G593-I593)*F593*Q593)</f>
      </c>
      <c r="T593" s="21">
        <f>IF(OR(R593="",N(S593)=0),"",ROUND(R593/S593,2))</f>
      </c>
      <c r="U593" s="19">
        <f>IF(R593="","",IF(R593&gt;0,"Win",IF(R593&lt;0,"Loss","Even")))</f>
      </c>
      <c r="V593" s="20">
        <f>IF(R593="","",SUM($R$5:R593))</f>
      </c>
      <c r="W593" s="20">
        <f>IF(V593="","",MAX(0,MAX($V$5:V593)))</f>
      </c>
      <c r="X593" s="20">
        <f>IF(V593="","",V593-W593)</f>
      </c>
      <c r="Y593" s="19">
        <f>IF(A593="","",IF(COUNTIF($A$5:A593,A593)=1,MAX($Y$4:Y592)+1,""))</f>
      </c>
      <c r="Z593" s="19">
        <f>IF(A593="","",TEXT(A593,"ddd"))</f>
      </c>
    </row>
    <row r="594" spans="1:26" x14ac:dyDescent="0.25">
      <c r="A594" s="15"/>
      <c r="B594" s="16"/>
      <c r="G594" s="17"/>
      <c r="H594" s="17"/>
      <c r="I594" s="17"/>
      <c r="J594" s="17"/>
      <c r="K594" s="18"/>
      <c r="Q594" s="19">
        <f>IF(D594="","",IFERROR(VLOOKUP(D594,Lists!$G$5:$I$40,3,FALSE),""))</f>
      </c>
      <c r="R594" s="20">
        <f>IF(OR(G594="",H594="",Q594=""),"",IF(E594="Short",G594-H594,H594-G594)*F594*Q594-N(K594))</f>
      </c>
      <c r="S594" s="20">
        <f>IF(OR(G594="",I594="",Q594=""),"",ABS(G594-I594)*F594*Q594)</f>
      </c>
      <c r="T594" s="21">
        <f>IF(OR(R594="",N(S594)=0),"",ROUND(R594/S594,2))</f>
      </c>
      <c r="U594" s="19">
        <f>IF(R594="","",IF(R594&gt;0,"Win",IF(R594&lt;0,"Loss","Even")))</f>
      </c>
      <c r="V594" s="20">
        <f>IF(R594="","",SUM($R$5:R594))</f>
      </c>
      <c r="W594" s="20">
        <f>IF(V594="","",MAX(0,MAX($V$5:V594)))</f>
      </c>
      <c r="X594" s="20">
        <f>IF(V594="","",V594-W594)</f>
      </c>
      <c r="Y594" s="19">
        <f>IF(A594="","",IF(COUNTIF($A$5:A594,A594)=1,MAX($Y$4:Y593)+1,""))</f>
      </c>
      <c r="Z594" s="19">
        <f>IF(A594="","",TEXT(A594,"ddd"))</f>
      </c>
    </row>
    <row r="595" spans="1:26" x14ac:dyDescent="0.25">
      <c r="A595" s="15"/>
      <c r="B595" s="16"/>
      <c r="G595" s="17"/>
      <c r="H595" s="17"/>
      <c r="I595" s="17"/>
      <c r="J595" s="17"/>
      <c r="K595" s="18"/>
      <c r="Q595" s="19">
        <f>IF(D595="","",IFERROR(VLOOKUP(D595,Lists!$G$5:$I$40,3,FALSE),""))</f>
      </c>
      <c r="R595" s="20">
        <f>IF(OR(G595="",H595="",Q595=""),"",IF(E595="Short",G595-H595,H595-G595)*F595*Q595-N(K595))</f>
      </c>
      <c r="S595" s="20">
        <f>IF(OR(G595="",I595="",Q595=""),"",ABS(G595-I595)*F595*Q595)</f>
      </c>
      <c r="T595" s="21">
        <f>IF(OR(R595="",N(S595)=0),"",ROUND(R595/S595,2))</f>
      </c>
      <c r="U595" s="19">
        <f>IF(R595="","",IF(R595&gt;0,"Win",IF(R595&lt;0,"Loss","Even")))</f>
      </c>
      <c r="V595" s="20">
        <f>IF(R595="","",SUM($R$5:R595))</f>
      </c>
      <c r="W595" s="20">
        <f>IF(V595="","",MAX(0,MAX($V$5:V595)))</f>
      </c>
      <c r="X595" s="20">
        <f>IF(V595="","",V595-W595)</f>
      </c>
      <c r="Y595" s="19">
        <f>IF(A595="","",IF(COUNTIF($A$5:A595,A595)=1,MAX($Y$4:Y594)+1,""))</f>
      </c>
      <c r="Z595" s="19">
        <f>IF(A595="","",TEXT(A595,"ddd"))</f>
      </c>
    </row>
    <row r="596" spans="1:26" x14ac:dyDescent="0.25">
      <c r="A596" s="15"/>
      <c r="B596" s="16"/>
      <c r="G596" s="17"/>
      <c r="H596" s="17"/>
      <c r="I596" s="17"/>
      <c r="J596" s="17"/>
      <c r="K596" s="18"/>
      <c r="Q596" s="19">
        <f>IF(D596="","",IFERROR(VLOOKUP(D596,Lists!$G$5:$I$40,3,FALSE),""))</f>
      </c>
      <c r="R596" s="20">
        <f>IF(OR(G596="",H596="",Q596=""),"",IF(E596="Short",G596-H596,H596-G596)*F596*Q596-N(K596))</f>
      </c>
      <c r="S596" s="20">
        <f>IF(OR(G596="",I596="",Q596=""),"",ABS(G596-I596)*F596*Q596)</f>
      </c>
      <c r="T596" s="21">
        <f>IF(OR(R596="",N(S596)=0),"",ROUND(R596/S596,2))</f>
      </c>
      <c r="U596" s="19">
        <f>IF(R596="","",IF(R596&gt;0,"Win",IF(R596&lt;0,"Loss","Even")))</f>
      </c>
      <c r="V596" s="20">
        <f>IF(R596="","",SUM($R$5:R596))</f>
      </c>
      <c r="W596" s="20">
        <f>IF(V596="","",MAX(0,MAX($V$5:V596)))</f>
      </c>
      <c r="X596" s="20">
        <f>IF(V596="","",V596-W596)</f>
      </c>
      <c r="Y596" s="19">
        <f>IF(A596="","",IF(COUNTIF($A$5:A596,A596)=1,MAX($Y$4:Y595)+1,""))</f>
      </c>
      <c r="Z596" s="19">
        <f>IF(A596="","",TEXT(A596,"ddd"))</f>
      </c>
    </row>
    <row r="597" spans="1:26" x14ac:dyDescent="0.25">
      <c r="A597" s="15"/>
      <c r="B597" s="16"/>
      <c r="G597" s="17"/>
      <c r="H597" s="17"/>
      <c r="I597" s="17"/>
      <c r="J597" s="17"/>
      <c r="K597" s="18"/>
      <c r="Q597" s="19">
        <f>IF(D597="","",IFERROR(VLOOKUP(D597,Lists!$G$5:$I$40,3,FALSE),""))</f>
      </c>
      <c r="R597" s="20">
        <f>IF(OR(G597="",H597="",Q597=""),"",IF(E597="Short",G597-H597,H597-G597)*F597*Q597-N(K597))</f>
      </c>
      <c r="S597" s="20">
        <f>IF(OR(G597="",I597="",Q597=""),"",ABS(G597-I597)*F597*Q597)</f>
      </c>
      <c r="T597" s="21">
        <f>IF(OR(R597="",N(S597)=0),"",ROUND(R597/S597,2))</f>
      </c>
      <c r="U597" s="19">
        <f>IF(R597="","",IF(R597&gt;0,"Win",IF(R597&lt;0,"Loss","Even")))</f>
      </c>
      <c r="V597" s="20">
        <f>IF(R597="","",SUM($R$5:R597))</f>
      </c>
      <c r="W597" s="20">
        <f>IF(V597="","",MAX(0,MAX($V$5:V597)))</f>
      </c>
      <c r="X597" s="20">
        <f>IF(V597="","",V597-W597)</f>
      </c>
      <c r="Y597" s="19">
        <f>IF(A597="","",IF(COUNTIF($A$5:A597,A597)=1,MAX($Y$4:Y596)+1,""))</f>
      </c>
      <c r="Z597" s="19">
        <f>IF(A597="","",TEXT(A597,"ddd"))</f>
      </c>
    </row>
    <row r="598" spans="1:26" x14ac:dyDescent="0.25">
      <c r="A598" s="15"/>
      <c r="B598" s="16"/>
      <c r="G598" s="17"/>
      <c r="H598" s="17"/>
      <c r="I598" s="17"/>
      <c r="J598" s="17"/>
      <c r="K598" s="18"/>
      <c r="Q598" s="19">
        <f>IF(D598="","",IFERROR(VLOOKUP(D598,Lists!$G$5:$I$40,3,FALSE),""))</f>
      </c>
      <c r="R598" s="20">
        <f>IF(OR(G598="",H598="",Q598=""),"",IF(E598="Short",G598-H598,H598-G598)*F598*Q598-N(K598))</f>
      </c>
      <c r="S598" s="20">
        <f>IF(OR(G598="",I598="",Q598=""),"",ABS(G598-I598)*F598*Q598)</f>
      </c>
      <c r="T598" s="21">
        <f>IF(OR(R598="",N(S598)=0),"",ROUND(R598/S598,2))</f>
      </c>
      <c r="U598" s="19">
        <f>IF(R598="","",IF(R598&gt;0,"Win",IF(R598&lt;0,"Loss","Even")))</f>
      </c>
      <c r="V598" s="20">
        <f>IF(R598="","",SUM($R$5:R598))</f>
      </c>
      <c r="W598" s="20">
        <f>IF(V598="","",MAX(0,MAX($V$5:V598)))</f>
      </c>
      <c r="X598" s="20">
        <f>IF(V598="","",V598-W598)</f>
      </c>
      <c r="Y598" s="19">
        <f>IF(A598="","",IF(COUNTIF($A$5:A598,A598)=1,MAX($Y$4:Y597)+1,""))</f>
      </c>
      <c r="Z598" s="19">
        <f>IF(A598="","",TEXT(A598,"ddd"))</f>
      </c>
    </row>
    <row r="599" spans="1:26" x14ac:dyDescent="0.25">
      <c r="A599" s="15"/>
      <c r="B599" s="16"/>
      <c r="G599" s="17"/>
      <c r="H599" s="17"/>
      <c r="I599" s="17"/>
      <c r="J599" s="17"/>
      <c r="K599" s="18"/>
      <c r="Q599" s="19">
        <f>IF(D599="","",IFERROR(VLOOKUP(D599,Lists!$G$5:$I$40,3,FALSE),""))</f>
      </c>
      <c r="R599" s="20">
        <f>IF(OR(G599="",H599="",Q599=""),"",IF(E599="Short",G599-H599,H599-G599)*F599*Q599-N(K599))</f>
      </c>
      <c r="S599" s="20">
        <f>IF(OR(G599="",I599="",Q599=""),"",ABS(G599-I599)*F599*Q599)</f>
      </c>
      <c r="T599" s="21">
        <f>IF(OR(R599="",N(S599)=0),"",ROUND(R599/S599,2))</f>
      </c>
      <c r="U599" s="19">
        <f>IF(R599="","",IF(R599&gt;0,"Win",IF(R599&lt;0,"Loss","Even")))</f>
      </c>
      <c r="V599" s="20">
        <f>IF(R599="","",SUM($R$5:R599))</f>
      </c>
      <c r="W599" s="20">
        <f>IF(V599="","",MAX(0,MAX($V$5:V599)))</f>
      </c>
      <c r="X599" s="20">
        <f>IF(V599="","",V599-W599)</f>
      </c>
      <c r="Y599" s="19">
        <f>IF(A599="","",IF(COUNTIF($A$5:A599,A599)=1,MAX($Y$4:Y598)+1,""))</f>
      </c>
      <c r="Z599" s="19">
        <f>IF(A599="","",TEXT(A599,"ddd"))</f>
      </c>
    </row>
    <row r="600" spans="1:26" x14ac:dyDescent="0.25">
      <c r="A600" s="15"/>
      <c r="B600" s="16"/>
      <c r="G600" s="17"/>
      <c r="H600" s="17"/>
      <c r="I600" s="17"/>
      <c r="J600" s="17"/>
      <c r="K600" s="18"/>
      <c r="Q600" s="19">
        <f>IF(D600="","",IFERROR(VLOOKUP(D600,Lists!$G$5:$I$40,3,FALSE),""))</f>
      </c>
      <c r="R600" s="20">
        <f>IF(OR(G600="",H600="",Q600=""),"",IF(E600="Short",G600-H600,H600-G600)*F600*Q600-N(K600))</f>
      </c>
      <c r="S600" s="20">
        <f>IF(OR(G600="",I600="",Q600=""),"",ABS(G600-I600)*F600*Q600)</f>
      </c>
      <c r="T600" s="21">
        <f>IF(OR(R600="",N(S600)=0),"",ROUND(R600/S600,2))</f>
      </c>
      <c r="U600" s="19">
        <f>IF(R600="","",IF(R600&gt;0,"Win",IF(R600&lt;0,"Loss","Even")))</f>
      </c>
      <c r="V600" s="20">
        <f>IF(R600="","",SUM($R$5:R600))</f>
      </c>
      <c r="W600" s="20">
        <f>IF(V600="","",MAX(0,MAX($V$5:V600)))</f>
      </c>
      <c r="X600" s="20">
        <f>IF(V600="","",V600-W600)</f>
      </c>
      <c r="Y600" s="19">
        <f>IF(A600="","",IF(COUNTIF($A$5:A600,A600)=1,MAX($Y$4:Y599)+1,""))</f>
      </c>
      <c r="Z600" s="19">
        <f>IF(A600="","",TEXT(A600,"ddd"))</f>
      </c>
    </row>
    <row r="601" spans="1:26" x14ac:dyDescent="0.25">
      <c r="A601" s="15"/>
      <c r="B601" s="16"/>
      <c r="G601" s="17"/>
      <c r="H601" s="17"/>
      <c r="I601" s="17"/>
      <c r="J601" s="17"/>
      <c r="K601" s="18"/>
      <c r="Q601" s="19">
        <f>IF(D601="","",IFERROR(VLOOKUP(D601,Lists!$G$5:$I$40,3,FALSE),""))</f>
      </c>
      <c r="R601" s="20">
        <f>IF(OR(G601="",H601="",Q601=""),"",IF(E601="Short",G601-H601,H601-G601)*F601*Q601-N(K601))</f>
      </c>
      <c r="S601" s="20">
        <f>IF(OR(G601="",I601="",Q601=""),"",ABS(G601-I601)*F601*Q601)</f>
      </c>
      <c r="T601" s="21">
        <f>IF(OR(R601="",N(S601)=0),"",ROUND(R601/S601,2))</f>
      </c>
      <c r="U601" s="19">
        <f>IF(R601="","",IF(R601&gt;0,"Win",IF(R601&lt;0,"Loss","Even")))</f>
      </c>
      <c r="V601" s="20">
        <f>IF(R601="","",SUM($R$5:R601))</f>
      </c>
      <c r="W601" s="20">
        <f>IF(V601="","",MAX(0,MAX($V$5:V601)))</f>
      </c>
      <c r="X601" s="20">
        <f>IF(V601="","",V601-W601)</f>
      </c>
      <c r="Y601" s="19">
        <f>IF(A601="","",IF(COUNTIF($A$5:A601,A601)=1,MAX($Y$4:Y600)+1,""))</f>
      </c>
      <c r="Z601" s="19">
        <f>IF(A601="","",TEXT(A601,"ddd"))</f>
      </c>
    </row>
    <row r="602" spans="1:26" x14ac:dyDescent="0.25">
      <c r="A602" s="15"/>
      <c r="B602" s="16"/>
      <c r="G602" s="17"/>
      <c r="H602" s="17"/>
      <c r="I602" s="17"/>
      <c r="J602" s="17"/>
      <c r="K602" s="18"/>
      <c r="Q602" s="19">
        <f>IF(D602="","",IFERROR(VLOOKUP(D602,Lists!$G$5:$I$40,3,FALSE),""))</f>
      </c>
      <c r="R602" s="20">
        <f>IF(OR(G602="",H602="",Q602=""),"",IF(E602="Short",G602-H602,H602-G602)*F602*Q602-N(K602))</f>
      </c>
      <c r="S602" s="20">
        <f>IF(OR(G602="",I602="",Q602=""),"",ABS(G602-I602)*F602*Q602)</f>
      </c>
      <c r="T602" s="21">
        <f>IF(OR(R602="",N(S602)=0),"",ROUND(R602/S602,2))</f>
      </c>
      <c r="U602" s="19">
        <f>IF(R602="","",IF(R602&gt;0,"Win",IF(R602&lt;0,"Loss","Even")))</f>
      </c>
      <c r="V602" s="20">
        <f>IF(R602="","",SUM($R$5:R602))</f>
      </c>
      <c r="W602" s="20">
        <f>IF(V602="","",MAX(0,MAX($V$5:V602)))</f>
      </c>
      <c r="X602" s="20">
        <f>IF(V602="","",V602-W602)</f>
      </c>
      <c r="Y602" s="19">
        <f>IF(A602="","",IF(COUNTIF($A$5:A602,A602)=1,MAX($Y$4:Y601)+1,""))</f>
      </c>
      <c r="Z602" s="19">
        <f>IF(A602="","",TEXT(A602,"ddd"))</f>
      </c>
    </row>
    <row r="603" spans="1:26" x14ac:dyDescent="0.25">
      <c r="A603" s="15"/>
      <c r="B603" s="16"/>
      <c r="G603" s="17"/>
      <c r="H603" s="17"/>
      <c r="I603" s="17"/>
      <c r="J603" s="17"/>
      <c r="K603" s="18"/>
      <c r="Q603" s="19">
        <f>IF(D603="","",IFERROR(VLOOKUP(D603,Lists!$G$5:$I$40,3,FALSE),""))</f>
      </c>
      <c r="R603" s="20">
        <f>IF(OR(G603="",H603="",Q603=""),"",IF(E603="Short",G603-H603,H603-G603)*F603*Q603-N(K603))</f>
      </c>
      <c r="S603" s="20">
        <f>IF(OR(G603="",I603="",Q603=""),"",ABS(G603-I603)*F603*Q603)</f>
      </c>
      <c r="T603" s="21">
        <f>IF(OR(R603="",N(S603)=0),"",ROUND(R603/S603,2))</f>
      </c>
      <c r="U603" s="19">
        <f>IF(R603="","",IF(R603&gt;0,"Win",IF(R603&lt;0,"Loss","Even")))</f>
      </c>
      <c r="V603" s="20">
        <f>IF(R603="","",SUM($R$5:R603))</f>
      </c>
      <c r="W603" s="20">
        <f>IF(V603="","",MAX(0,MAX($V$5:V603)))</f>
      </c>
      <c r="X603" s="20">
        <f>IF(V603="","",V603-W603)</f>
      </c>
      <c r="Y603" s="19">
        <f>IF(A603="","",IF(COUNTIF($A$5:A603,A603)=1,MAX($Y$4:Y602)+1,""))</f>
      </c>
      <c r="Z603" s="19">
        <f>IF(A603="","",TEXT(A603,"ddd"))</f>
      </c>
    </row>
    <row r="604" spans="1:26" x14ac:dyDescent="0.25">
      <c r="A604" s="15"/>
      <c r="B604" s="16"/>
      <c r="G604" s="17"/>
      <c r="H604" s="17"/>
      <c r="I604" s="17"/>
      <c r="J604" s="17"/>
      <c r="K604" s="18"/>
      <c r="Q604" s="19">
        <f>IF(D604="","",IFERROR(VLOOKUP(D604,Lists!$G$5:$I$40,3,FALSE),""))</f>
      </c>
      <c r="R604" s="20">
        <f>IF(OR(G604="",H604="",Q604=""),"",IF(E604="Short",G604-H604,H604-G604)*F604*Q604-N(K604))</f>
      </c>
      <c r="S604" s="20">
        <f>IF(OR(G604="",I604="",Q604=""),"",ABS(G604-I604)*F604*Q604)</f>
      </c>
      <c r="T604" s="21">
        <f>IF(OR(R604="",N(S604)=0),"",ROUND(R604/S604,2))</f>
      </c>
      <c r="U604" s="19">
        <f>IF(R604="","",IF(R604&gt;0,"Win",IF(R604&lt;0,"Loss","Even")))</f>
      </c>
      <c r="V604" s="20">
        <f>IF(R604="","",SUM($R$5:R604))</f>
      </c>
      <c r="W604" s="20">
        <f>IF(V604="","",MAX(0,MAX($V$5:V604)))</f>
      </c>
      <c r="X604" s="20">
        <f>IF(V604="","",V604-W604)</f>
      </c>
      <c r="Y604" s="19">
        <f>IF(A604="","",IF(COUNTIF($A$5:A604,A604)=1,MAX($Y$4:Y603)+1,""))</f>
      </c>
      <c r="Z604" s="19">
        <f>IF(A604="","",TEXT(A604,"ddd"))</f>
      </c>
    </row>
    <row r="605" spans="1:26" x14ac:dyDescent="0.25">
      <c r="A605" s="15"/>
      <c r="B605" s="16"/>
      <c r="G605" s="17"/>
      <c r="H605" s="17"/>
      <c r="I605" s="17"/>
      <c r="J605" s="17"/>
      <c r="K605" s="18"/>
      <c r="Q605" s="19">
        <f>IF(D605="","",IFERROR(VLOOKUP(D605,Lists!$G$5:$I$40,3,FALSE),""))</f>
      </c>
      <c r="R605" s="20">
        <f>IF(OR(G605="",H605="",Q605=""),"",IF(E605="Short",G605-H605,H605-G605)*F605*Q605-N(K605))</f>
      </c>
      <c r="S605" s="20">
        <f>IF(OR(G605="",I605="",Q605=""),"",ABS(G605-I605)*F605*Q605)</f>
      </c>
      <c r="T605" s="21">
        <f>IF(OR(R605="",N(S605)=0),"",ROUND(R605/S605,2))</f>
      </c>
      <c r="U605" s="19">
        <f>IF(R605="","",IF(R605&gt;0,"Win",IF(R605&lt;0,"Loss","Even")))</f>
      </c>
      <c r="V605" s="20">
        <f>IF(R605="","",SUM($R$5:R605))</f>
      </c>
      <c r="W605" s="20">
        <f>IF(V605="","",MAX(0,MAX($V$5:V605)))</f>
      </c>
      <c r="X605" s="20">
        <f>IF(V605="","",V605-W605)</f>
      </c>
      <c r="Y605" s="19">
        <f>IF(A605="","",IF(COUNTIF($A$5:A605,A605)=1,MAX($Y$4:Y604)+1,""))</f>
      </c>
      <c r="Z605" s="19">
        <f>IF(A605="","",TEXT(A605,"ddd"))</f>
      </c>
    </row>
    <row r="606" spans="1:26" x14ac:dyDescent="0.25">
      <c r="A606" s="15"/>
      <c r="B606" s="16"/>
      <c r="G606" s="17"/>
      <c r="H606" s="17"/>
      <c r="I606" s="17"/>
      <c r="J606" s="17"/>
      <c r="K606" s="18"/>
      <c r="Q606" s="19">
        <f>IF(D606="","",IFERROR(VLOOKUP(D606,Lists!$G$5:$I$40,3,FALSE),""))</f>
      </c>
      <c r="R606" s="20">
        <f>IF(OR(G606="",H606="",Q606=""),"",IF(E606="Short",G606-H606,H606-G606)*F606*Q606-N(K606))</f>
      </c>
      <c r="S606" s="20">
        <f>IF(OR(G606="",I606="",Q606=""),"",ABS(G606-I606)*F606*Q606)</f>
      </c>
      <c r="T606" s="21">
        <f>IF(OR(R606="",N(S606)=0),"",ROUND(R606/S606,2))</f>
      </c>
      <c r="U606" s="19">
        <f>IF(R606="","",IF(R606&gt;0,"Win",IF(R606&lt;0,"Loss","Even")))</f>
      </c>
      <c r="V606" s="20">
        <f>IF(R606="","",SUM($R$5:R606))</f>
      </c>
      <c r="W606" s="20">
        <f>IF(V606="","",MAX(0,MAX($V$5:V606)))</f>
      </c>
      <c r="X606" s="20">
        <f>IF(V606="","",V606-W606)</f>
      </c>
      <c r="Y606" s="19">
        <f>IF(A606="","",IF(COUNTIF($A$5:A606,A606)=1,MAX($Y$4:Y605)+1,""))</f>
      </c>
      <c r="Z606" s="19">
        <f>IF(A606="","",TEXT(A606,"ddd"))</f>
      </c>
    </row>
    <row r="607" spans="1:26" x14ac:dyDescent="0.25">
      <c r="A607" s="15"/>
      <c r="B607" s="16"/>
      <c r="G607" s="17"/>
      <c r="H607" s="17"/>
      <c r="I607" s="17"/>
      <c r="J607" s="17"/>
      <c r="K607" s="18"/>
      <c r="Q607" s="19">
        <f>IF(D607="","",IFERROR(VLOOKUP(D607,Lists!$G$5:$I$40,3,FALSE),""))</f>
      </c>
      <c r="R607" s="20">
        <f>IF(OR(G607="",H607="",Q607=""),"",IF(E607="Short",G607-H607,H607-G607)*F607*Q607-N(K607))</f>
      </c>
      <c r="S607" s="20">
        <f>IF(OR(G607="",I607="",Q607=""),"",ABS(G607-I607)*F607*Q607)</f>
      </c>
      <c r="T607" s="21">
        <f>IF(OR(R607="",N(S607)=0),"",ROUND(R607/S607,2))</f>
      </c>
      <c r="U607" s="19">
        <f>IF(R607="","",IF(R607&gt;0,"Win",IF(R607&lt;0,"Loss","Even")))</f>
      </c>
      <c r="V607" s="20">
        <f>IF(R607="","",SUM($R$5:R607))</f>
      </c>
      <c r="W607" s="20">
        <f>IF(V607="","",MAX(0,MAX($V$5:V607)))</f>
      </c>
      <c r="X607" s="20">
        <f>IF(V607="","",V607-W607)</f>
      </c>
      <c r="Y607" s="19">
        <f>IF(A607="","",IF(COUNTIF($A$5:A607,A607)=1,MAX($Y$4:Y606)+1,""))</f>
      </c>
      <c r="Z607" s="19">
        <f>IF(A607="","",TEXT(A607,"ddd"))</f>
      </c>
    </row>
    <row r="608" spans="1:26" x14ac:dyDescent="0.25">
      <c r="A608" s="15"/>
      <c r="B608" s="16"/>
      <c r="G608" s="17"/>
      <c r="H608" s="17"/>
      <c r="I608" s="17"/>
      <c r="J608" s="17"/>
      <c r="K608" s="18"/>
      <c r="Q608" s="19">
        <f>IF(D608="","",IFERROR(VLOOKUP(D608,Lists!$G$5:$I$40,3,FALSE),""))</f>
      </c>
      <c r="R608" s="20">
        <f>IF(OR(G608="",H608="",Q608=""),"",IF(E608="Short",G608-H608,H608-G608)*F608*Q608-N(K608))</f>
      </c>
      <c r="S608" s="20">
        <f>IF(OR(G608="",I608="",Q608=""),"",ABS(G608-I608)*F608*Q608)</f>
      </c>
      <c r="T608" s="21">
        <f>IF(OR(R608="",N(S608)=0),"",ROUND(R608/S608,2))</f>
      </c>
      <c r="U608" s="19">
        <f>IF(R608="","",IF(R608&gt;0,"Win",IF(R608&lt;0,"Loss","Even")))</f>
      </c>
      <c r="V608" s="20">
        <f>IF(R608="","",SUM($R$5:R608))</f>
      </c>
      <c r="W608" s="20">
        <f>IF(V608="","",MAX(0,MAX($V$5:V608)))</f>
      </c>
      <c r="X608" s="20">
        <f>IF(V608="","",V608-W608)</f>
      </c>
      <c r="Y608" s="19">
        <f>IF(A608="","",IF(COUNTIF($A$5:A608,A608)=1,MAX($Y$4:Y607)+1,""))</f>
      </c>
      <c r="Z608" s="19">
        <f>IF(A608="","",TEXT(A608,"ddd"))</f>
      </c>
    </row>
    <row r="609" spans="1:26" x14ac:dyDescent="0.25">
      <c r="A609" s="15"/>
      <c r="B609" s="16"/>
      <c r="G609" s="17"/>
      <c r="H609" s="17"/>
      <c r="I609" s="17"/>
      <c r="J609" s="17"/>
      <c r="K609" s="18"/>
      <c r="Q609" s="19">
        <f>IF(D609="","",IFERROR(VLOOKUP(D609,Lists!$G$5:$I$40,3,FALSE),""))</f>
      </c>
      <c r="R609" s="20">
        <f>IF(OR(G609="",H609="",Q609=""),"",IF(E609="Short",G609-H609,H609-G609)*F609*Q609-N(K609))</f>
      </c>
      <c r="S609" s="20">
        <f>IF(OR(G609="",I609="",Q609=""),"",ABS(G609-I609)*F609*Q609)</f>
      </c>
      <c r="T609" s="21">
        <f>IF(OR(R609="",N(S609)=0),"",ROUND(R609/S609,2))</f>
      </c>
      <c r="U609" s="19">
        <f>IF(R609="","",IF(R609&gt;0,"Win",IF(R609&lt;0,"Loss","Even")))</f>
      </c>
      <c r="V609" s="20">
        <f>IF(R609="","",SUM($R$5:R609))</f>
      </c>
      <c r="W609" s="20">
        <f>IF(V609="","",MAX(0,MAX($V$5:V609)))</f>
      </c>
      <c r="X609" s="20">
        <f>IF(V609="","",V609-W609)</f>
      </c>
      <c r="Y609" s="19">
        <f>IF(A609="","",IF(COUNTIF($A$5:A609,A609)=1,MAX($Y$4:Y608)+1,""))</f>
      </c>
      <c r="Z609" s="19">
        <f>IF(A609="","",TEXT(A609,"ddd"))</f>
      </c>
    </row>
    <row r="610" spans="1:26" x14ac:dyDescent="0.25">
      <c r="A610" s="15"/>
      <c r="B610" s="16"/>
      <c r="G610" s="17"/>
      <c r="H610" s="17"/>
      <c r="I610" s="17"/>
      <c r="J610" s="17"/>
      <c r="K610" s="18"/>
      <c r="Q610" s="19">
        <f>IF(D610="","",IFERROR(VLOOKUP(D610,Lists!$G$5:$I$40,3,FALSE),""))</f>
      </c>
      <c r="R610" s="20">
        <f>IF(OR(G610="",H610="",Q610=""),"",IF(E610="Short",G610-H610,H610-G610)*F610*Q610-N(K610))</f>
      </c>
      <c r="S610" s="20">
        <f>IF(OR(G610="",I610="",Q610=""),"",ABS(G610-I610)*F610*Q610)</f>
      </c>
      <c r="T610" s="21">
        <f>IF(OR(R610="",N(S610)=0),"",ROUND(R610/S610,2))</f>
      </c>
      <c r="U610" s="19">
        <f>IF(R610="","",IF(R610&gt;0,"Win",IF(R610&lt;0,"Loss","Even")))</f>
      </c>
      <c r="V610" s="20">
        <f>IF(R610="","",SUM($R$5:R610))</f>
      </c>
      <c r="W610" s="20">
        <f>IF(V610="","",MAX(0,MAX($V$5:V610)))</f>
      </c>
      <c r="X610" s="20">
        <f>IF(V610="","",V610-W610)</f>
      </c>
      <c r="Y610" s="19">
        <f>IF(A610="","",IF(COUNTIF($A$5:A610,A610)=1,MAX($Y$4:Y609)+1,""))</f>
      </c>
      <c r="Z610" s="19">
        <f>IF(A610="","",TEXT(A610,"ddd"))</f>
      </c>
    </row>
    <row r="611" spans="1:26" x14ac:dyDescent="0.25">
      <c r="A611" s="15"/>
      <c r="B611" s="16"/>
      <c r="G611" s="17"/>
      <c r="H611" s="17"/>
      <c r="I611" s="17"/>
      <c r="J611" s="17"/>
      <c r="K611" s="18"/>
      <c r="Q611" s="19">
        <f>IF(D611="","",IFERROR(VLOOKUP(D611,Lists!$G$5:$I$40,3,FALSE),""))</f>
      </c>
      <c r="R611" s="20">
        <f>IF(OR(G611="",H611="",Q611=""),"",IF(E611="Short",G611-H611,H611-G611)*F611*Q611-N(K611))</f>
      </c>
      <c r="S611" s="20">
        <f>IF(OR(G611="",I611="",Q611=""),"",ABS(G611-I611)*F611*Q611)</f>
      </c>
      <c r="T611" s="21">
        <f>IF(OR(R611="",N(S611)=0),"",ROUND(R611/S611,2))</f>
      </c>
      <c r="U611" s="19">
        <f>IF(R611="","",IF(R611&gt;0,"Win",IF(R611&lt;0,"Loss","Even")))</f>
      </c>
      <c r="V611" s="20">
        <f>IF(R611="","",SUM($R$5:R611))</f>
      </c>
      <c r="W611" s="20">
        <f>IF(V611="","",MAX(0,MAX($V$5:V611)))</f>
      </c>
      <c r="X611" s="20">
        <f>IF(V611="","",V611-W611)</f>
      </c>
      <c r="Y611" s="19">
        <f>IF(A611="","",IF(COUNTIF($A$5:A611,A611)=1,MAX($Y$4:Y610)+1,""))</f>
      </c>
      <c r="Z611" s="19">
        <f>IF(A611="","",TEXT(A611,"ddd"))</f>
      </c>
    </row>
    <row r="612" spans="1:26" x14ac:dyDescent="0.25">
      <c r="A612" s="15"/>
      <c r="B612" s="16"/>
      <c r="G612" s="17"/>
      <c r="H612" s="17"/>
      <c r="I612" s="17"/>
      <c r="J612" s="17"/>
      <c r="K612" s="18"/>
      <c r="Q612" s="19">
        <f>IF(D612="","",IFERROR(VLOOKUP(D612,Lists!$G$5:$I$40,3,FALSE),""))</f>
      </c>
      <c r="R612" s="20">
        <f>IF(OR(G612="",H612="",Q612=""),"",IF(E612="Short",G612-H612,H612-G612)*F612*Q612-N(K612))</f>
      </c>
      <c r="S612" s="20">
        <f>IF(OR(G612="",I612="",Q612=""),"",ABS(G612-I612)*F612*Q612)</f>
      </c>
      <c r="T612" s="21">
        <f>IF(OR(R612="",N(S612)=0),"",ROUND(R612/S612,2))</f>
      </c>
      <c r="U612" s="19">
        <f>IF(R612="","",IF(R612&gt;0,"Win",IF(R612&lt;0,"Loss","Even")))</f>
      </c>
      <c r="V612" s="20">
        <f>IF(R612="","",SUM($R$5:R612))</f>
      </c>
      <c r="W612" s="20">
        <f>IF(V612="","",MAX(0,MAX($V$5:V612)))</f>
      </c>
      <c r="X612" s="20">
        <f>IF(V612="","",V612-W612)</f>
      </c>
      <c r="Y612" s="19">
        <f>IF(A612="","",IF(COUNTIF($A$5:A612,A612)=1,MAX($Y$4:Y611)+1,""))</f>
      </c>
      <c r="Z612" s="19">
        <f>IF(A612="","",TEXT(A612,"ddd"))</f>
      </c>
    </row>
    <row r="613" spans="1:26" x14ac:dyDescent="0.25">
      <c r="A613" s="15"/>
      <c r="B613" s="16"/>
      <c r="G613" s="17"/>
      <c r="H613" s="17"/>
      <c r="I613" s="17"/>
      <c r="J613" s="17"/>
      <c r="K613" s="18"/>
      <c r="Q613" s="19">
        <f>IF(D613="","",IFERROR(VLOOKUP(D613,Lists!$G$5:$I$40,3,FALSE),""))</f>
      </c>
      <c r="R613" s="20">
        <f>IF(OR(G613="",H613="",Q613=""),"",IF(E613="Short",G613-H613,H613-G613)*F613*Q613-N(K613))</f>
      </c>
      <c r="S613" s="20">
        <f>IF(OR(G613="",I613="",Q613=""),"",ABS(G613-I613)*F613*Q613)</f>
      </c>
      <c r="T613" s="21">
        <f>IF(OR(R613="",N(S613)=0),"",ROUND(R613/S613,2))</f>
      </c>
      <c r="U613" s="19">
        <f>IF(R613="","",IF(R613&gt;0,"Win",IF(R613&lt;0,"Loss","Even")))</f>
      </c>
      <c r="V613" s="20">
        <f>IF(R613="","",SUM($R$5:R613))</f>
      </c>
      <c r="W613" s="20">
        <f>IF(V613="","",MAX(0,MAX($V$5:V613)))</f>
      </c>
      <c r="X613" s="20">
        <f>IF(V613="","",V613-W613)</f>
      </c>
      <c r="Y613" s="19">
        <f>IF(A613="","",IF(COUNTIF($A$5:A613,A613)=1,MAX($Y$4:Y612)+1,""))</f>
      </c>
      <c r="Z613" s="19">
        <f>IF(A613="","",TEXT(A613,"ddd"))</f>
      </c>
    </row>
    <row r="614" spans="1:26" x14ac:dyDescent="0.25">
      <c r="A614" s="15"/>
      <c r="B614" s="16"/>
      <c r="G614" s="17"/>
      <c r="H614" s="17"/>
      <c r="I614" s="17"/>
      <c r="J614" s="17"/>
      <c r="K614" s="18"/>
      <c r="Q614" s="19">
        <f>IF(D614="","",IFERROR(VLOOKUP(D614,Lists!$G$5:$I$40,3,FALSE),""))</f>
      </c>
      <c r="R614" s="20">
        <f>IF(OR(G614="",H614="",Q614=""),"",IF(E614="Short",G614-H614,H614-G614)*F614*Q614-N(K614))</f>
      </c>
      <c r="S614" s="20">
        <f>IF(OR(G614="",I614="",Q614=""),"",ABS(G614-I614)*F614*Q614)</f>
      </c>
      <c r="T614" s="21">
        <f>IF(OR(R614="",N(S614)=0),"",ROUND(R614/S614,2))</f>
      </c>
      <c r="U614" s="19">
        <f>IF(R614="","",IF(R614&gt;0,"Win",IF(R614&lt;0,"Loss","Even")))</f>
      </c>
      <c r="V614" s="20">
        <f>IF(R614="","",SUM($R$5:R614))</f>
      </c>
      <c r="W614" s="20">
        <f>IF(V614="","",MAX(0,MAX($V$5:V614)))</f>
      </c>
      <c r="X614" s="20">
        <f>IF(V614="","",V614-W614)</f>
      </c>
      <c r="Y614" s="19">
        <f>IF(A614="","",IF(COUNTIF($A$5:A614,A614)=1,MAX($Y$4:Y613)+1,""))</f>
      </c>
      <c r="Z614" s="19">
        <f>IF(A614="","",TEXT(A614,"ddd"))</f>
      </c>
    </row>
    <row r="615" spans="1:26" x14ac:dyDescent="0.25">
      <c r="A615" s="15"/>
      <c r="B615" s="16"/>
      <c r="G615" s="17"/>
      <c r="H615" s="17"/>
      <c r="I615" s="17"/>
      <c r="J615" s="17"/>
      <c r="K615" s="18"/>
      <c r="Q615" s="19">
        <f>IF(D615="","",IFERROR(VLOOKUP(D615,Lists!$G$5:$I$40,3,FALSE),""))</f>
      </c>
      <c r="R615" s="20">
        <f>IF(OR(G615="",H615="",Q615=""),"",IF(E615="Short",G615-H615,H615-G615)*F615*Q615-N(K615))</f>
      </c>
      <c r="S615" s="20">
        <f>IF(OR(G615="",I615="",Q615=""),"",ABS(G615-I615)*F615*Q615)</f>
      </c>
      <c r="T615" s="21">
        <f>IF(OR(R615="",N(S615)=0),"",ROUND(R615/S615,2))</f>
      </c>
      <c r="U615" s="19">
        <f>IF(R615="","",IF(R615&gt;0,"Win",IF(R615&lt;0,"Loss","Even")))</f>
      </c>
      <c r="V615" s="20">
        <f>IF(R615="","",SUM($R$5:R615))</f>
      </c>
      <c r="W615" s="20">
        <f>IF(V615="","",MAX(0,MAX($V$5:V615)))</f>
      </c>
      <c r="X615" s="20">
        <f>IF(V615="","",V615-W615)</f>
      </c>
      <c r="Y615" s="19">
        <f>IF(A615="","",IF(COUNTIF($A$5:A615,A615)=1,MAX($Y$4:Y614)+1,""))</f>
      </c>
      <c r="Z615" s="19">
        <f>IF(A615="","",TEXT(A615,"ddd"))</f>
      </c>
    </row>
    <row r="616" spans="1:26" x14ac:dyDescent="0.25">
      <c r="A616" s="15"/>
      <c r="B616" s="16"/>
      <c r="G616" s="17"/>
      <c r="H616" s="17"/>
      <c r="I616" s="17"/>
      <c r="J616" s="17"/>
      <c r="K616" s="18"/>
      <c r="Q616" s="19">
        <f>IF(D616="","",IFERROR(VLOOKUP(D616,Lists!$G$5:$I$40,3,FALSE),""))</f>
      </c>
      <c r="R616" s="20">
        <f>IF(OR(G616="",H616="",Q616=""),"",IF(E616="Short",G616-H616,H616-G616)*F616*Q616-N(K616))</f>
      </c>
      <c r="S616" s="20">
        <f>IF(OR(G616="",I616="",Q616=""),"",ABS(G616-I616)*F616*Q616)</f>
      </c>
      <c r="T616" s="21">
        <f>IF(OR(R616="",N(S616)=0),"",ROUND(R616/S616,2))</f>
      </c>
      <c r="U616" s="19">
        <f>IF(R616="","",IF(R616&gt;0,"Win",IF(R616&lt;0,"Loss","Even")))</f>
      </c>
      <c r="V616" s="20">
        <f>IF(R616="","",SUM($R$5:R616))</f>
      </c>
      <c r="W616" s="20">
        <f>IF(V616="","",MAX(0,MAX($V$5:V616)))</f>
      </c>
      <c r="X616" s="20">
        <f>IF(V616="","",V616-W616)</f>
      </c>
      <c r="Y616" s="19">
        <f>IF(A616="","",IF(COUNTIF($A$5:A616,A616)=1,MAX($Y$4:Y615)+1,""))</f>
      </c>
      <c r="Z616" s="19">
        <f>IF(A616="","",TEXT(A616,"ddd"))</f>
      </c>
    </row>
    <row r="617" spans="1:26" x14ac:dyDescent="0.25">
      <c r="A617" s="15"/>
      <c r="B617" s="16"/>
      <c r="G617" s="17"/>
      <c r="H617" s="17"/>
      <c r="I617" s="17"/>
      <c r="J617" s="17"/>
      <c r="K617" s="18"/>
      <c r="Q617" s="19">
        <f>IF(D617="","",IFERROR(VLOOKUP(D617,Lists!$G$5:$I$40,3,FALSE),""))</f>
      </c>
      <c r="R617" s="20">
        <f>IF(OR(G617="",H617="",Q617=""),"",IF(E617="Short",G617-H617,H617-G617)*F617*Q617-N(K617))</f>
      </c>
      <c r="S617" s="20">
        <f>IF(OR(G617="",I617="",Q617=""),"",ABS(G617-I617)*F617*Q617)</f>
      </c>
      <c r="T617" s="21">
        <f>IF(OR(R617="",N(S617)=0),"",ROUND(R617/S617,2))</f>
      </c>
      <c r="U617" s="19">
        <f>IF(R617="","",IF(R617&gt;0,"Win",IF(R617&lt;0,"Loss","Even")))</f>
      </c>
      <c r="V617" s="20">
        <f>IF(R617="","",SUM($R$5:R617))</f>
      </c>
      <c r="W617" s="20">
        <f>IF(V617="","",MAX(0,MAX($V$5:V617)))</f>
      </c>
      <c r="X617" s="20">
        <f>IF(V617="","",V617-W617)</f>
      </c>
      <c r="Y617" s="19">
        <f>IF(A617="","",IF(COUNTIF($A$5:A617,A617)=1,MAX($Y$4:Y616)+1,""))</f>
      </c>
      <c r="Z617" s="19">
        <f>IF(A617="","",TEXT(A617,"ddd"))</f>
      </c>
    </row>
    <row r="618" spans="1:26" x14ac:dyDescent="0.25">
      <c r="A618" s="15"/>
      <c r="B618" s="16"/>
      <c r="G618" s="17"/>
      <c r="H618" s="17"/>
      <c r="I618" s="17"/>
      <c r="J618" s="17"/>
      <c r="K618" s="18"/>
      <c r="Q618" s="19">
        <f>IF(D618="","",IFERROR(VLOOKUP(D618,Lists!$G$5:$I$40,3,FALSE),""))</f>
      </c>
      <c r="R618" s="20">
        <f>IF(OR(G618="",H618="",Q618=""),"",IF(E618="Short",G618-H618,H618-G618)*F618*Q618-N(K618))</f>
      </c>
      <c r="S618" s="20">
        <f>IF(OR(G618="",I618="",Q618=""),"",ABS(G618-I618)*F618*Q618)</f>
      </c>
      <c r="T618" s="21">
        <f>IF(OR(R618="",N(S618)=0),"",ROUND(R618/S618,2))</f>
      </c>
      <c r="U618" s="19">
        <f>IF(R618="","",IF(R618&gt;0,"Win",IF(R618&lt;0,"Loss","Even")))</f>
      </c>
      <c r="V618" s="20">
        <f>IF(R618="","",SUM($R$5:R618))</f>
      </c>
      <c r="W618" s="20">
        <f>IF(V618="","",MAX(0,MAX($V$5:V618)))</f>
      </c>
      <c r="X618" s="20">
        <f>IF(V618="","",V618-W618)</f>
      </c>
      <c r="Y618" s="19">
        <f>IF(A618="","",IF(COUNTIF($A$5:A618,A618)=1,MAX($Y$4:Y617)+1,""))</f>
      </c>
      <c r="Z618" s="19">
        <f>IF(A618="","",TEXT(A618,"ddd"))</f>
      </c>
    </row>
    <row r="619" spans="1:26" x14ac:dyDescent="0.25">
      <c r="A619" s="15"/>
      <c r="B619" s="16"/>
      <c r="G619" s="17"/>
      <c r="H619" s="17"/>
      <c r="I619" s="17"/>
      <c r="J619" s="17"/>
      <c r="K619" s="18"/>
      <c r="Q619" s="19">
        <f>IF(D619="","",IFERROR(VLOOKUP(D619,Lists!$G$5:$I$40,3,FALSE),""))</f>
      </c>
      <c r="R619" s="20">
        <f>IF(OR(G619="",H619="",Q619=""),"",IF(E619="Short",G619-H619,H619-G619)*F619*Q619-N(K619))</f>
      </c>
      <c r="S619" s="20">
        <f>IF(OR(G619="",I619="",Q619=""),"",ABS(G619-I619)*F619*Q619)</f>
      </c>
      <c r="T619" s="21">
        <f>IF(OR(R619="",N(S619)=0),"",ROUND(R619/S619,2))</f>
      </c>
      <c r="U619" s="19">
        <f>IF(R619="","",IF(R619&gt;0,"Win",IF(R619&lt;0,"Loss","Even")))</f>
      </c>
      <c r="V619" s="20">
        <f>IF(R619="","",SUM($R$5:R619))</f>
      </c>
      <c r="W619" s="20">
        <f>IF(V619="","",MAX(0,MAX($V$5:V619)))</f>
      </c>
      <c r="X619" s="20">
        <f>IF(V619="","",V619-W619)</f>
      </c>
      <c r="Y619" s="19">
        <f>IF(A619="","",IF(COUNTIF($A$5:A619,A619)=1,MAX($Y$4:Y618)+1,""))</f>
      </c>
      <c r="Z619" s="19">
        <f>IF(A619="","",TEXT(A619,"ddd"))</f>
      </c>
    </row>
    <row r="620" spans="1:26" x14ac:dyDescent="0.25">
      <c r="A620" s="15"/>
      <c r="B620" s="16"/>
      <c r="G620" s="17"/>
      <c r="H620" s="17"/>
      <c r="I620" s="17"/>
      <c r="J620" s="17"/>
      <c r="K620" s="18"/>
      <c r="Q620" s="19">
        <f>IF(D620="","",IFERROR(VLOOKUP(D620,Lists!$G$5:$I$40,3,FALSE),""))</f>
      </c>
      <c r="R620" s="20">
        <f>IF(OR(G620="",H620="",Q620=""),"",IF(E620="Short",G620-H620,H620-G620)*F620*Q620-N(K620))</f>
      </c>
      <c r="S620" s="20">
        <f>IF(OR(G620="",I620="",Q620=""),"",ABS(G620-I620)*F620*Q620)</f>
      </c>
      <c r="T620" s="21">
        <f>IF(OR(R620="",N(S620)=0),"",ROUND(R620/S620,2))</f>
      </c>
      <c r="U620" s="19">
        <f>IF(R620="","",IF(R620&gt;0,"Win",IF(R620&lt;0,"Loss","Even")))</f>
      </c>
      <c r="V620" s="20">
        <f>IF(R620="","",SUM($R$5:R620))</f>
      </c>
      <c r="W620" s="20">
        <f>IF(V620="","",MAX(0,MAX($V$5:V620)))</f>
      </c>
      <c r="X620" s="20">
        <f>IF(V620="","",V620-W620)</f>
      </c>
      <c r="Y620" s="19">
        <f>IF(A620="","",IF(COUNTIF($A$5:A620,A620)=1,MAX($Y$4:Y619)+1,""))</f>
      </c>
      <c r="Z620" s="19">
        <f>IF(A620="","",TEXT(A620,"ddd"))</f>
      </c>
    </row>
    <row r="621" spans="1:26" x14ac:dyDescent="0.25">
      <c r="A621" s="15"/>
      <c r="B621" s="16"/>
      <c r="G621" s="17"/>
      <c r="H621" s="17"/>
      <c r="I621" s="17"/>
      <c r="J621" s="17"/>
      <c r="K621" s="18"/>
      <c r="Q621" s="19">
        <f>IF(D621="","",IFERROR(VLOOKUP(D621,Lists!$G$5:$I$40,3,FALSE),""))</f>
      </c>
      <c r="R621" s="20">
        <f>IF(OR(G621="",H621="",Q621=""),"",IF(E621="Short",G621-H621,H621-G621)*F621*Q621-N(K621))</f>
      </c>
      <c r="S621" s="20">
        <f>IF(OR(G621="",I621="",Q621=""),"",ABS(G621-I621)*F621*Q621)</f>
      </c>
      <c r="T621" s="21">
        <f>IF(OR(R621="",N(S621)=0),"",ROUND(R621/S621,2))</f>
      </c>
      <c r="U621" s="19">
        <f>IF(R621="","",IF(R621&gt;0,"Win",IF(R621&lt;0,"Loss","Even")))</f>
      </c>
      <c r="V621" s="20">
        <f>IF(R621="","",SUM($R$5:R621))</f>
      </c>
      <c r="W621" s="20">
        <f>IF(V621="","",MAX(0,MAX($V$5:V621)))</f>
      </c>
      <c r="X621" s="20">
        <f>IF(V621="","",V621-W621)</f>
      </c>
      <c r="Y621" s="19">
        <f>IF(A621="","",IF(COUNTIF($A$5:A621,A621)=1,MAX($Y$4:Y620)+1,""))</f>
      </c>
      <c r="Z621" s="19">
        <f>IF(A621="","",TEXT(A621,"ddd"))</f>
      </c>
    </row>
    <row r="622" spans="1:26" x14ac:dyDescent="0.25">
      <c r="A622" s="15"/>
      <c r="B622" s="16"/>
      <c r="G622" s="17"/>
      <c r="H622" s="17"/>
      <c r="I622" s="17"/>
      <c r="J622" s="17"/>
      <c r="K622" s="18"/>
      <c r="Q622" s="19">
        <f>IF(D622="","",IFERROR(VLOOKUP(D622,Lists!$G$5:$I$40,3,FALSE),""))</f>
      </c>
      <c r="R622" s="20">
        <f>IF(OR(G622="",H622="",Q622=""),"",IF(E622="Short",G622-H622,H622-G622)*F622*Q622-N(K622))</f>
      </c>
      <c r="S622" s="20">
        <f>IF(OR(G622="",I622="",Q622=""),"",ABS(G622-I622)*F622*Q622)</f>
      </c>
      <c r="T622" s="21">
        <f>IF(OR(R622="",N(S622)=0),"",ROUND(R622/S622,2))</f>
      </c>
      <c r="U622" s="19">
        <f>IF(R622="","",IF(R622&gt;0,"Win",IF(R622&lt;0,"Loss","Even")))</f>
      </c>
      <c r="V622" s="20">
        <f>IF(R622="","",SUM($R$5:R622))</f>
      </c>
      <c r="W622" s="20">
        <f>IF(V622="","",MAX(0,MAX($V$5:V622)))</f>
      </c>
      <c r="X622" s="20">
        <f>IF(V622="","",V622-W622)</f>
      </c>
      <c r="Y622" s="19">
        <f>IF(A622="","",IF(COUNTIF($A$5:A622,A622)=1,MAX($Y$4:Y621)+1,""))</f>
      </c>
      <c r="Z622" s="19">
        <f>IF(A622="","",TEXT(A622,"ddd"))</f>
      </c>
    </row>
    <row r="623" spans="1:26" x14ac:dyDescent="0.25">
      <c r="A623" s="15"/>
      <c r="B623" s="16"/>
      <c r="G623" s="17"/>
      <c r="H623" s="17"/>
      <c r="I623" s="17"/>
      <c r="J623" s="17"/>
      <c r="K623" s="18"/>
      <c r="Q623" s="19">
        <f>IF(D623="","",IFERROR(VLOOKUP(D623,Lists!$G$5:$I$40,3,FALSE),""))</f>
      </c>
      <c r="R623" s="20">
        <f>IF(OR(G623="",H623="",Q623=""),"",IF(E623="Short",G623-H623,H623-G623)*F623*Q623-N(K623))</f>
      </c>
      <c r="S623" s="20">
        <f>IF(OR(G623="",I623="",Q623=""),"",ABS(G623-I623)*F623*Q623)</f>
      </c>
      <c r="T623" s="21">
        <f>IF(OR(R623="",N(S623)=0),"",ROUND(R623/S623,2))</f>
      </c>
      <c r="U623" s="19">
        <f>IF(R623="","",IF(R623&gt;0,"Win",IF(R623&lt;0,"Loss","Even")))</f>
      </c>
      <c r="V623" s="20">
        <f>IF(R623="","",SUM($R$5:R623))</f>
      </c>
      <c r="W623" s="20">
        <f>IF(V623="","",MAX(0,MAX($V$5:V623)))</f>
      </c>
      <c r="X623" s="20">
        <f>IF(V623="","",V623-W623)</f>
      </c>
      <c r="Y623" s="19">
        <f>IF(A623="","",IF(COUNTIF($A$5:A623,A623)=1,MAX($Y$4:Y622)+1,""))</f>
      </c>
      <c r="Z623" s="19">
        <f>IF(A623="","",TEXT(A623,"ddd"))</f>
      </c>
    </row>
    <row r="624" spans="1:26" x14ac:dyDescent="0.25">
      <c r="A624" s="15"/>
      <c r="B624" s="16"/>
      <c r="G624" s="17"/>
      <c r="H624" s="17"/>
      <c r="I624" s="17"/>
      <c r="J624" s="17"/>
      <c r="K624" s="18"/>
      <c r="Q624" s="19">
        <f>IF(D624="","",IFERROR(VLOOKUP(D624,Lists!$G$5:$I$40,3,FALSE),""))</f>
      </c>
      <c r="R624" s="20">
        <f>IF(OR(G624="",H624="",Q624=""),"",IF(E624="Short",G624-H624,H624-G624)*F624*Q624-N(K624))</f>
      </c>
      <c r="S624" s="20">
        <f>IF(OR(G624="",I624="",Q624=""),"",ABS(G624-I624)*F624*Q624)</f>
      </c>
      <c r="T624" s="21">
        <f>IF(OR(R624="",N(S624)=0),"",ROUND(R624/S624,2))</f>
      </c>
      <c r="U624" s="19">
        <f>IF(R624="","",IF(R624&gt;0,"Win",IF(R624&lt;0,"Loss","Even")))</f>
      </c>
      <c r="V624" s="20">
        <f>IF(R624="","",SUM($R$5:R624))</f>
      </c>
      <c r="W624" s="20">
        <f>IF(V624="","",MAX(0,MAX($V$5:V624)))</f>
      </c>
      <c r="X624" s="20">
        <f>IF(V624="","",V624-W624)</f>
      </c>
      <c r="Y624" s="19">
        <f>IF(A624="","",IF(COUNTIF($A$5:A624,A624)=1,MAX($Y$4:Y623)+1,""))</f>
      </c>
      <c r="Z624" s="19">
        <f>IF(A624="","",TEXT(A624,"ddd"))</f>
      </c>
    </row>
    <row r="625" spans="1:26" x14ac:dyDescent="0.25">
      <c r="A625" s="15"/>
      <c r="B625" s="16"/>
      <c r="G625" s="17"/>
      <c r="H625" s="17"/>
      <c r="I625" s="17"/>
      <c r="J625" s="17"/>
      <c r="K625" s="18"/>
      <c r="Q625" s="19">
        <f>IF(D625="","",IFERROR(VLOOKUP(D625,Lists!$G$5:$I$40,3,FALSE),""))</f>
      </c>
      <c r="R625" s="20">
        <f>IF(OR(G625="",H625="",Q625=""),"",IF(E625="Short",G625-H625,H625-G625)*F625*Q625-N(K625))</f>
      </c>
      <c r="S625" s="20">
        <f>IF(OR(G625="",I625="",Q625=""),"",ABS(G625-I625)*F625*Q625)</f>
      </c>
      <c r="T625" s="21">
        <f>IF(OR(R625="",N(S625)=0),"",ROUND(R625/S625,2))</f>
      </c>
      <c r="U625" s="19">
        <f>IF(R625="","",IF(R625&gt;0,"Win",IF(R625&lt;0,"Loss","Even")))</f>
      </c>
      <c r="V625" s="20">
        <f>IF(R625="","",SUM($R$5:R625))</f>
      </c>
      <c r="W625" s="20">
        <f>IF(V625="","",MAX(0,MAX($V$5:V625)))</f>
      </c>
      <c r="X625" s="20">
        <f>IF(V625="","",V625-W625)</f>
      </c>
      <c r="Y625" s="19">
        <f>IF(A625="","",IF(COUNTIF($A$5:A625,A625)=1,MAX($Y$4:Y624)+1,""))</f>
      </c>
      <c r="Z625" s="19">
        <f>IF(A625="","",TEXT(A625,"ddd"))</f>
      </c>
    </row>
    <row r="626" spans="1:26" x14ac:dyDescent="0.25">
      <c r="A626" s="15"/>
      <c r="B626" s="16"/>
      <c r="G626" s="17"/>
      <c r="H626" s="17"/>
      <c r="I626" s="17"/>
      <c r="J626" s="17"/>
      <c r="K626" s="18"/>
      <c r="Q626" s="19">
        <f>IF(D626="","",IFERROR(VLOOKUP(D626,Lists!$G$5:$I$40,3,FALSE),""))</f>
      </c>
      <c r="R626" s="20">
        <f>IF(OR(G626="",H626="",Q626=""),"",IF(E626="Short",G626-H626,H626-G626)*F626*Q626-N(K626))</f>
      </c>
      <c r="S626" s="20">
        <f>IF(OR(G626="",I626="",Q626=""),"",ABS(G626-I626)*F626*Q626)</f>
      </c>
      <c r="T626" s="21">
        <f>IF(OR(R626="",N(S626)=0),"",ROUND(R626/S626,2))</f>
      </c>
      <c r="U626" s="19">
        <f>IF(R626="","",IF(R626&gt;0,"Win",IF(R626&lt;0,"Loss","Even")))</f>
      </c>
      <c r="V626" s="20">
        <f>IF(R626="","",SUM($R$5:R626))</f>
      </c>
      <c r="W626" s="20">
        <f>IF(V626="","",MAX(0,MAX($V$5:V626)))</f>
      </c>
      <c r="X626" s="20">
        <f>IF(V626="","",V626-W626)</f>
      </c>
      <c r="Y626" s="19">
        <f>IF(A626="","",IF(COUNTIF($A$5:A626,A626)=1,MAX($Y$4:Y625)+1,""))</f>
      </c>
      <c r="Z626" s="19">
        <f>IF(A626="","",TEXT(A626,"ddd"))</f>
      </c>
    </row>
    <row r="627" spans="1:26" x14ac:dyDescent="0.25">
      <c r="A627" s="15"/>
      <c r="B627" s="16"/>
      <c r="G627" s="17"/>
      <c r="H627" s="17"/>
      <c r="I627" s="17"/>
      <c r="J627" s="17"/>
      <c r="K627" s="18"/>
      <c r="Q627" s="19">
        <f>IF(D627="","",IFERROR(VLOOKUP(D627,Lists!$G$5:$I$40,3,FALSE),""))</f>
      </c>
      <c r="R627" s="20">
        <f>IF(OR(G627="",H627="",Q627=""),"",IF(E627="Short",G627-H627,H627-G627)*F627*Q627-N(K627))</f>
      </c>
      <c r="S627" s="20">
        <f>IF(OR(G627="",I627="",Q627=""),"",ABS(G627-I627)*F627*Q627)</f>
      </c>
      <c r="T627" s="21">
        <f>IF(OR(R627="",N(S627)=0),"",ROUND(R627/S627,2))</f>
      </c>
      <c r="U627" s="19">
        <f>IF(R627="","",IF(R627&gt;0,"Win",IF(R627&lt;0,"Loss","Even")))</f>
      </c>
      <c r="V627" s="20">
        <f>IF(R627="","",SUM($R$5:R627))</f>
      </c>
      <c r="W627" s="20">
        <f>IF(V627="","",MAX(0,MAX($V$5:V627)))</f>
      </c>
      <c r="X627" s="20">
        <f>IF(V627="","",V627-W627)</f>
      </c>
      <c r="Y627" s="19">
        <f>IF(A627="","",IF(COUNTIF($A$5:A627,A627)=1,MAX($Y$4:Y626)+1,""))</f>
      </c>
      <c r="Z627" s="19">
        <f>IF(A627="","",TEXT(A627,"ddd"))</f>
      </c>
    </row>
    <row r="628" spans="1:26" x14ac:dyDescent="0.25">
      <c r="A628" s="15"/>
      <c r="B628" s="16"/>
      <c r="G628" s="17"/>
      <c r="H628" s="17"/>
      <c r="I628" s="17"/>
      <c r="J628" s="17"/>
      <c r="K628" s="18"/>
      <c r="Q628" s="19">
        <f>IF(D628="","",IFERROR(VLOOKUP(D628,Lists!$G$5:$I$40,3,FALSE),""))</f>
      </c>
      <c r="R628" s="20">
        <f>IF(OR(G628="",H628="",Q628=""),"",IF(E628="Short",G628-H628,H628-G628)*F628*Q628-N(K628))</f>
      </c>
      <c r="S628" s="20">
        <f>IF(OR(G628="",I628="",Q628=""),"",ABS(G628-I628)*F628*Q628)</f>
      </c>
      <c r="T628" s="21">
        <f>IF(OR(R628="",N(S628)=0),"",ROUND(R628/S628,2))</f>
      </c>
      <c r="U628" s="19">
        <f>IF(R628="","",IF(R628&gt;0,"Win",IF(R628&lt;0,"Loss","Even")))</f>
      </c>
      <c r="V628" s="20">
        <f>IF(R628="","",SUM($R$5:R628))</f>
      </c>
      <c r="W628" s="20">
        <f>IF(V628="","",MAX(0,MAX($V$5:V628)))</f>
      </c>
      <c r="X628" s="20">
        <f>IF(V628="","",V628-W628)</f>
      </c>
      <c r="Y628" s="19">
        <f>IF(A628="","",IF(COUNTIF($A$5:A628,A628)=1,MAX($Y$4:Y627)+1,""))</f>
      </c>
      <c r="Z628" s="19">
        <f>IF(A628="","",TEXT(A628,"ddd"))</f>
      </c>
    </row>
    <row r="629" spans="1:26" x14ac:dyDescent="0.25">
      <c r="A629" s="15"/>
      <c r="B629" s="16"/>
      <c r="G629" s="17"/>
      <c r="H629" s="17"/>
      <c r="I629" s="17"/>
      <c r="J629" s="17"/>
      <c r="K629" s="18"/>
      <c r="Q629" s="19">
        <f>IF(D629="","",IFERROR(VLOOKUP(D629,Lists!$G$5:$I$40,3,FALSE),""))</f>
      </c>
      <c r="R629" s="20">
        <f>IF(OR(G629="",H629="",Q629=""),"",IF(E629="Short",G629-H629,H629-G629)*F629*Q629-N(K629))</f>
      </c>
      <c r="S629" s="20">
        <f>IF(OR(G629="",I629="",Q629=""),"",ABS(G629-I629)*F629*Q629)</f>
      </c>
      <c r="T629" s="21">
        <f>IF(OR(R629="",N(S629)=0),"",ROUND(R629/S629,2))</f>
      </c>
      <c r="U629" s="19">
        <f>IF(R629="","",IF(R629&gt;0,"Win",IF(R629&lt;0,"Loss","Even")))</f>
      </c>
      <c r="V629" s="20">
        <f>IF(R629="","",SUM($R$5:R629))</f>
      </c>
      <c r="W629" s="20">
        <f>IF(V629="","",MAX(0,MAX($V$5:V629)))</f>
      </c>
      <c r="X629" s="20">
        <f>IF(V629="","",V629-W629)</f>
      </c>
      <c r="Y629" s="19">
        <f>IF(A629="","",IF(COUNTIF($A$5:A629,A629)=1,MAX($Y$4:Y628)+1,""))</f>
      </c>
      <c r="Z629" s="19">
        <f>IF(A629="","",TEXT(A629,"ddd"))</f>
      </c>
    </row>
    <row r="630" spans="1:26" x14ac:dyDescent="0.25">
      <c r="A630" s="15"/>
      <c r="B630" s="16"/>
      <c r="G630" s="17"/>
      <c r="H630" s="17"/>
      <c r="I630" s="17"/>
      <c r="J630" s="17"/>
      <c r="K630" s="18"/>
      <c r="Q630" s="19">
        <f>IF(D630="","",IFERROR(VLOOKUP(D630,Lists!$G$5:$I$40,3,FALSE),""))</f>
      </c>
      <c r="R630" s="20">
        <f>IF(OR(G630="",H630="",Q630=""),"",IF(E630="Short",G630-H630,H630-G630)*F630*Q630-N(K630))</f>
      </c>
      <c r="S630" s="20">
        <f>IF(OR(G630="",I630="",Q630=""),"",ABS(G630-I630)*F630*Q630)</f>
      </c>
      <c r="T630" s="21">
        <f>IF(OR(R630="",N(S630)=0),"",ROUND(R630/S630,2))</f>
      </c>
      <c r="U630" s="19">
        <f>IF(R630="","",IF(R630&gt;0,"Win",IF(R630&lt;0,"Loss","Even")))</f>
      </c>
      <c r="V630" s="20">
        <f>IF(R630="","",SUM($R$5:R630))</f>
      </c>
      <c r="W630" s="20">
        <f>IF(V630="","",MAX(0,MAX($V$5:V630)))</f>
      </c>
      <c r="X630" s="20">
        <f>IF(V630="","",V630-W630)</f>
      </c>
      <c r="Y630" s="19">
        <f>IF(A630="","",IF(COUNTIF($A$5:A630,A630)=1,MAX($Y$4:Y629)+1,""))</f>
      </c>
      <c r="Z630" s="19">
        <f>IF(A630="","",TEXT(A630,"ddd"))</f>
      </c>
    </row>
    <row r="631" spans="1:26" x14ac:dyDescent="0.25">
      <c r="A631" s="15"/>
      <c r="B631" s="16"/>
      <c r="G631" s="17"/>
      <c r="H631" s="17"/>
      <c r="I631" s="17"/>
      <c r="J631" s="17"/>
      <c r="K631" s="18"/>
      <c r="Q631" s="19">
        <f>IF(D631="","",IFERROR(VLOOKUP(D631,Lists!$G$5:$I$40,3,FALSE),""))</f>
      </c>
      <c r="R631" s="20">
        <f>IF(OR(G631="",H631="",Q631=""),"",IF(E631="Short",G631-H631,H631-G631)*F631*Q631-N(K631))</f>
      </c>
      <c r="S631" s="20">
        <f>IF(OR(G631="",I631="",Q631=""),"",ABS(G631-I631)*F631*Q631)</f>
      </c>
      <c r="T631" s="21">
        <f>IF(OR(R631="",N(S631)=0),"",ROUND(R631/S631,2))</f>
      </c>
      <c r="U631" s="19">
        <f>IF(R631="","",IF(R631&gt;0,"Win",IF(R631&lt;0,"Loss","Even")))</f>
      </c>
      <c r="V631" s="20">
        <f>IF(R631="","",SUM($R$5:R631))</f>
      </c>
      <c r="W631" s="20">
        <f>IF(V631="","",MAX(0,MAX($V$5:V631)))</f>
      </c>
      <c r="X631" s="20">
        <f>IF(V631="","",V631-W631)</f>
      </c>
      <c r="Y631" s="19">
        <f>IF(A631="","",IF(COUNTIF($A$5:A631,A631)=1,MAX($Y$4:Y630)+1,""))</f>
      </c>
      <c r="Z631" s="19">
        <f>IF(A631="","",TEXT(A631,"ddd"))</f>
      </c>
    </row>
    <row r="632" spans="1:26" x14ac:dyDescent="0.25">
      <c r="A632" s="15"/>
      <c r="B632" s="16"/>
      <c r="G632" s="17"/>
      <c r="H632" s="17"/>
      <c r="I632" s="17"/>
      <c r="J632" s="17"/>
      <c r="K632" s="18"/>
      <c r="Q632" s="19">
        <f>IF(D632="","",IFERROR(VLOOKUP(D632,Lists!$G$5:$I$40,3,FALSE),""))</f>
      </c>
      <c r="R632" s="20">
        <f>IF(OR(G632="",H632="",Q632=""),"",IF(E632="Short",G632-H632,H632-G632)*F632*Q632-N(K632))</f>
      </c>
      <c r="S632" s="20">
        <f>IF(OR(G632="",I632="",Q632=""),"",ABS(G632-I632)*F632*Q632)</f>
      </c>
      <c r="T632" s="21">
        <f>IF(OR(R632="",N(S632)=0),"",ROUND(R632/S632,2))</f>
      </c>
      <c r="U632" s="19">
        <f>IF(R632="","",IF(R632&gt;0,"Win",IF(R632&lt;0,"Loss","Even")))</f>
      </c>
      <c r="V632" s="20">
        <f>IF(R632="","",SUM($R$5:R632))</f>
      </c>
      <c r="W632" s="20">
        <f>IF(V632="","",MAX(0,MAX($V$5:V632)))</f>
      </c>
      <c r="X632" s="20">
        <f>IF(V632="","",V632-W632)</f>
      </c>
      <c r="Y632" s="19">
        <f>IF(A632="","",IF(COUNTIF($A$5:A632,A632)=1,MAX($Y$4:Y631)+1,""))</f>
      </c>
      <c r="Z632" s="19">
        <f>IF(A632="","",TEXT(A632,"ddd"))</f>
      </c>
    </row>
    <row r="633" spans="1:26" x14ac:dyDescent="0.25">
      <c r="A633" s="15"/>
      <c r="B633" s="16"/>
      <c r="G633" s="17"/>
      <c r="H633" s="17"/>
      <c r="I633" s="17"/>
      <c r="J633" s="17"/>
      <c r="K633" s="18"/>
      <c r="Q633" s="19">
        <f>IF(D633="","",IFERROR(VLOOKUP(D633,Lists!$G$5:$I$40,3,FALSE),""))</f>
      </c>
      <c r="R633" s="20">
        <f>IF(OR(G633="",H633="",Q633=""),"",IF(E633="Short",G633-H633,H633-G633)*F633*Q633-N(K633))</f>
      </c>
      <c r="S633" s="20">
        <f>IF(OR(G633="",I633="",Q633=""),"",ABS(G633-I633)*F633*Q633)</f>
      </c>
      <c r="T633" s="21">
        <f>IF(OR(R633="",N(S633)=0),"",ROUND(R633/S633,2))</f>
      </c>
      <c r="U633" s="19">
        <f>IF(R633="","",IF(R633&gt;0,"Win",IF(R633&lt;0,"Loss","Even")))</f>
      </c>
      <c r="V633" s="20">
        <f>IF(R633="","",SUM($R$5:R633))</f>
      </c>
      <c r="W633" s="20">
        <f>IF(V633="","",MAX(0,MAX($V$5:V633)))</f>
      </c>
      <c r="X633" s="20">
        <f>IF(V633="","",V633-W633)</f>
      </c>
      <c r="Y633" s="19">
        <f>IF(A633="","",IF(COUNTIF($A$5:A633,A633)=1,MAX($Y$4:Y632)+1,""))</f>
      </c>
      <c r="Z633" s="19">
        <f>IF(A633="","",TEXT(A633,"ddd"))</f>
      </c>
    </row>
    <row r="634" spans="1:26" x14ac:dyDescent="0.25">
      <c r="A634" s="15"/>
      <c r="B634" s="16"/>
      <c r="G634" s="17"/>
      <c r="H634" s="17"/>
      <c r="I634" s="17"/>
      <c r="J634" s="17"/>
      <c r="K634" s="18"/>
      <c r="Q634" s="19">
        <f>IF(D634="","",IFERROR(VLOOKUP(D634,Lists!$G$5:$I$40,3,FALSE),""))</f>
      </c>
      <c r="R634" s="20">
        <f>IF(OR(G634="",H634="",Q634=""),"",IF(E634="Short",G634-H634,H634-G634)*F634*Q634-N(K634))</f>
      </c>
      <c r="S634" s="20">
        <f>IF(OR(G634="",I634="",Q634=""),"",ABS(G634-I634)*F634*Q634)</f>
      </c>
      <c r="T634" s="21">
        <f>IF(OR(R634="",N(S634)=0),"",ROUND(R634/S634,2))</f>
      </c>
      <c r="U634" s="19">
        <f>IF(R634="","",IF(R634&gt;0,"Win",IF(R634&lt;0,"Loss","Even")))</f>
      </c>
      <c r="V634" s="20">
        <f>IF(R634="","",SUM($R$5:R634))</f>
      </c>
      <c r="W634" s="20">
        <f>IF(V634="","",MAX(0,MAX($V$5:V634)))</f>
      </c>
      <c r="X634" s="20">
        <f>IF(V634="","",V634-W634)</f>
      </c>
      <c r="Y634" s="19">
        <f>IF(A634="","",IF(COUNTIF($A$5:A634,A634)=1,MAX($Y$4:Y633)+1,""))</f>
      </c>
      <c r="Z634" s="19">
        <f>IF(A634="","",TEXT(A634,"ddd"))</f>
      </c>
    </row>
    <row r="635" spans="1:26" x14ac:dyDescent="0.25">
      <c r="A635" s="15"/>
      <c r="B635" s="16"/>
      <c r="G635" s="17"/>
      <c r="H635" s="17"/>
      <c r="I635" s="17"/>
      <c r="J635" s="17"/>
      <c r="K635" s="18"/>
      <c r="Q635" s="19">
        <f>IF(D635="","",IFERROR(VLOOKUP(D635,Lists!$G$5:$I$40,3,FALSE),""))</f>
      </c>
      <c r="R635" s="20">
        <f>IF(OR(G635="",H635="",Q635=""),"",IF(E635="Short",G635-H635,H635-G635)*F635*Q635-N(K635))</f>
      </c>
      <c r="S635" s="20">
        <f>IF(OR(G635="",I635="",Q635=""),"",ABS(G635-I635)*F635*Q635)</f>
      </c>
      <c r="T635" s="21">
        <f>IF(OR(R635="",N(S635)=0),"",ROUND(R635/S635,2))</f>
      </c>
      <c r="U635" s="19">
        <f>IF(R635="","",IF(R635&gt;0,"Win",IF(R635&lt;0,"Loss","Even")))</f>
      </c>
      <c r="V635" s="20">
        <f>IF(R635="","",SUM($R$5:R635))</f>
      </c>
      <c r="W635" s="20">
        <f>IF(V635="","",MAX(0,MAX($V$5:V635)))</f>
      </c>
      <c r="X635" s="20">
        <f>IF(V635="","",V635-W635)</f>
      </c>
      <c r="Y635" s="19">
        <f>IF(A635="","",IF(COUNTIF($A$5:A635,A635)=1,MAX($Y$4:Y634)+1,""))</f>
      </c>
      <c r="Z635" s="19">
        <f>IF(A635="","",TEXT(A635,"ddd"))</f>
      </c>
    </row>
    <row r="636" spans="1:26" x14ac:dyDescent="0.25">
      <c r="A636" s="15"/>
      <c r="B636" s="16"/>
      <c r="G636" s="17"/>
      <c r="H636" s="17"/>
      <c r="I636" s="17"/>
      <c r="J636" s="17"/>
      <c r="K636" s="18"/>
      <c r="Q636" s="19">
        <f>IF(D636="","",IFERROR(VLOOKUP(D636,Lists!$G$5:$I$40,3,FALSE),""))</f>
      </c>
      <c r="R636" s="20">
        <f>IF(OR(G636="",H636="",Q636=""),"",IF(E636="Short",G636-H636,H636-G636)*F636*Q636-N(K636))</f>
      </c>
      <c r="S636" s="20">
        <f>IF(OR(G636="",I636="",Q636=""),"",ABS(G636-I636)*F636*Q636)</f>
      </c>
      <c r="T636" s="21">
        <f>IF(OR(R636="",N(S636)=0),"",ROUND(R636/S636,2))</f>
      </c>
      <c r="U636" s="19">
        <f>IF(R636="","",IF(R636&gt;0,"Win",IF(R636&lt;0,"Loss","Even")))</f>
      </c>
      <c r="V636" s="20">
        <f>IF(R636="","",SUM($R$5:R636))</f>
      </c>
      <c r="W636" s="20">
        <f>IF(V636="","",MAX(0,MAX($V$5:V636)))</f>
      </c>
      <c r="X636" s="20">
        <f>IF(V636="","",V636-W636)</f>
      </c>
      <c r="Y636" s="19">
        <f>IF(A636="","",IF(COUNTIF($A$5:A636,A636)=1,MAX($Y$4:Y635)+1,""))</f>
      </c>
      <c r="Z636" s="19">
        <f>IF(A636="","",TEXT(A636,"ddd"))</f>
      </c>
    </row>
    <row r="637" spans="1:26" x14ac:dyDescent="0.25">
      <c r="A637" s="15"/>
      <c r="B637" s="16"/>
      <c r="G637" s="17"/>
      <c r="H637" s="17"/>
      <c r="I637" s="17"/>
      <c r="J637" s="17"/>
      <c r="K637" s="18"/>
      <c r="Q637" s="19">
        <f>IF(D637="","",IFERROR(VLOOKUP(D637,Lists!$G$5:$I$40,3,FALSE),""))</f>
      </c>
      <c r="R637" s="20">
        <f>IF(OR(G637="",H637="",Q637=""),"",IF(E637="Short",G637-H637,H637-G637)*F637*Q637-N(K637))</f>
      </c>
      <c r="S637" s="20">
        <f>IF(OR(G637="",I637="",Q637=""),"",ABS(G637-I637)*F637*Q637)</f>
      </c>
      <c r="T637" s="21">
        <f>IF(OR(R637="",N(S637)=0),"",ROUND(R637/S637,2))</f>
      </c>
      <c r="U637" s="19">
        <f>IF(R637="","",IF(R637&gt;0,"Win",IF(R637&lt;0,"Loss","Even")))</f>
      </c>
      <c r="V637" s="20">
        <f>IF(R637="","",SUM($R$5:R637))</f>
      </c>
      <c r="W637" s="20">
        <f>IF(V637="","",MAX(0,MAX($V$5:V637)))</f>
      </c>
      <c r="X637" s="20">
        <f>IF(V637="","",V637-W637)</f>
      </c>
      <c r="Y637" s="19">
        <f>IF(A637="","",IF(COUNTIF($A$5:A637,A637)=1,MAX($Y$4:Y636)+1,""))</f>
      </c>
      <c r="Z637" s="19">
        <f>IF(A637="","",TEXT(A637,"ddd"))</f>
      </c>
    </row>
    <row r="638" spans="1:26" x14ac:dyDescent="0.25">
      <c r="A638" s="15"/>
      <c r="B638" s="16"/>
      <c r="G638" s="17"/>
      <c r="H638" s="17"/>
      <c r="I638" s="17"/>
      <c r="J638" s="17"/>
      <c r="K638" s="18"/>
      <c r="Q638" s="19">
        <f>IF(D638="","",IFERROR(VLOOKUP(D638,Lists!$G$5:$I$40,3,FALSE),""))</f>
      </c>
      <c r="R638" s="20">
        <f>IF(OR(G638="",H638="",Q638=""),"",IF(E638="Short",G638-H638,H638-G638)*F638*Q638-N(K638))</f>
      </c>
      <c r="S638" s="20">
        <f>IF(OR(G638="",I638="",Q638=""),"",ABS(G638-I638)*F638*Q638)</f>
      </c>
      <c r="T638" s="21">
        <f>IF(OR(R638="",N(S638)=0),"",ROUND(R638/S638,2))</f>
      </c>
      <c r="U638" s="19">
        <f>IF(R638="","",IF(R638&gt;0,"Win",IF(R638&lt;0,"Loss","Even")))</f>
      </c>
      <c r="V638" s="20">
        <f>IF(R638="","",SUM($R$5:R638))</f>
      </c>
      <c r="W638" s="20">
        <f>IF(V638="","",MAX(0,MAX($V$5:V638)))</f>
      </c>
      <c r="X638" s="20">
        <f>IF(V638="","",V638-W638)</f>
      </c>
      <c r="Y638" s="19">
        <f>IF(A638="","",IF(COUNTIF($A$5:A638,A638)=1,MAX($Y$4:Y637)+1,""))</f>
      </c>
      <c r="Z638" s="19">
        <f>IF(A638="","",TEXT(A638,"ddd"))</f>
      </c>
    </row>
    <row r="639" spans="1:26" x14ac:dyDescent="0.25">
      <c r="A639" s="15"/>
      <c r="B639" s="16"/>
      <c r="G639" s="17"/>
      <c r="H639" s="17"/>
      <c r="I639" s="17"/>
      <c r="J639" s="17"/>
      <c r="K639" s="18"/>
      <c r="Q639" s="19">
        <f>IF(D639="","",IFERROR(VLOOKUP(D639,Lists!$G$5:$I$40,3,FALSE),""))</f>
      </c>
      <c r="R639" s="20">
        <f>IF(OR(G639="",H639="",Q639=""),"",IF(E639="Short",G639-H639,H639-G639)*F639*Q639-N(K639))</f>
      </c>
      <c r="S639" s="20">
        <f>IF(OR(G639="",I639="",Q639=""),"",ABS(G639-I639)*F639*Q639)</f>
      </c>
      <c r="T639" s="21">
        <f>IF(OR(R639="",N(S639)=0),"",ROUND(R639/S639,2))</f>
      </c>
      <c r="U639" s="19">
        <f>IF(R639="","",IF(R639&gt;0,"Win",IF(R639&lt;0,"Loss","Even")))</f>
      </c>
      <c r="V639" s="20">
        <f>IF(R639="","",SUM($R$5:R639))</f>
      </c>
      <c r="W639" s="20">
        <f>IF(V639="","",MAX(0,MAX($V$5:V639)))</f>
      </c>
      <c r="X639" s="20">
        <f>IF(V639="","",V639-W639)</f>
      </c>
      <c r="Y639" s="19">
        <f>IF(A639="","",IF(COUNTIF($A$5:A639,A639)=1,MAX($Y$4:Y638)+1,""))</f>
      </c>
      <c r="Z639" s="19">
        <f>IF(A639="","",TEXT(A639,"ddd"))</f>
      </c>
    </row>
    <row r="640" spans="1:26" x14ac:dyDescent="0.25">
      <c r="A640" s="15"/>
      <c r="B640" s="16"/>
      <c r="G640" s="17"/>
      <c r="H640" s="17"/>
      <c r="I640" s="17"/>
      <c r="J640" s="17"/>
      <c r="K640" s="18"/>
      <c r="Q640" s="19">
        <f>IF(D640="","",IFERROR(VLOOKUP(D640,Lists!$G$5:$I$40,3,FALSE),""))</f>
      </c>
      <c r="R640" s="20">
        <f>IF(OR(G640="",H640="",Q640=""),"",IF(E640="Short",G640-H640,H640-G640)*F640*Q640-N(K640))</f>
      </c>
      <c r="S640" s="20">
        <f>IF(OR(G640="",I640="",Q640=""),"",ABS(G640-I640)*F640*Q640)</f>
      </c>
      <c r="T640" s="21">
        <f>IF(OR(R640="",N(S640)=0),"",ROUND(R640/S640,2))</f>
      </c>
      <c r="U640" s="19">
        <f>IF(R640="","",IF(R640&gt;0,"Win",IF(R640&lt;0,"Loss","Even")))</f>
      </c>
      <c r="V640" s="20">
        <f>IF(R640="","",SUM($R$5:R640))</f>
      </c>
      <c r="W640" s="20">
        <f>IF(V640="","",MAX(0,MAX($V$5:V640)))</f>
      </c>
      <c r="X640" s="20">
        <f>IF(V640="","",V640-W640)</f>
      </c>
      <c r="Y640" s="19">
        <f>IF(A640="","",IF(COUNTIF($A$5:A640,A640)=1,MAX($Y$4:Y639)+1,""))</f>
      </c>
      <c r="Z640" s="19">
        <f>IF(A640="","",TEXT(A640,"ddd"))</f>
      </c>
    </row>
    <row r="641" spans="1:26" x14ac:dyDescent="0.25">
      <c r="A641" s="15"/>
      <c r="B641" s="16"/>
      <c r="G641" s="17"/>
      <c r="H641" s="17"/>
      <c r="I641" s="17"/>
      <c r="J641" s="17"/>
      <c r="K641" s="18"/>
      <c r="Q641" s="19">
        <f>IF(D641="","",IFERROR(VLOOKUP(D641,Lists!$G$5:$I$40,3,FALSE),""))</f>
      </c>
      <c r="R641" s="20">
        <f>IF(OR(G641="",H641="",Q641=""),"",IF(E641="Short",G641-H641,H641-G641)*F641*Q641-N(K641))</f>
      </c>
      <c r="S641" s="20">
        <f>IF(OR(G641="",I641="",Q641=""),"",ABS(G641-I641)*F641*Q641)</f>
      </c>
      <c r="T641" s="21">
        <f>IF(OR(R641="",N(S641)=0),"",ROUND(R641/S641,2))</f>
      </c>
      <c r="U641" s="19">
        <f>IF(R641="","",IF(R641&gt;0,"Win",IF(R641&lt;0,"Loss","Even")))</f>
      </c>
      <c r="V641" s="20">
        <f>IF(R641="","",SUM($R$5:R641))</f>
      </c>
      <c r="W641" s="20">
        <f>IF(V641="","",MAX(0,MAX($V$5:V641)))</f>
      </c>
      <c r="X641" s="20">
        <f>IF(V641="","",V641-W641)</f>
      </c>
      <c r="Y641" s="19">
        <f>IF(A641="","",IF(COUNTIF($A$5:A641,A641)=1,MAX($Y$4:Y640)+1,""))</f>
      </c>
      <c r="Z641" s="19">
        <f>IF(A641="","",TEXT(A641,"ddd"))</f>
      </c>
    </row>
    <row r="642" spans="1:26" x14ac:dyDescent="0.25">
      <c r="A642" s="15"/>
      <c r="B642" s="16"/>
      <c r="G642" s="17"/>
      <c r="H642" s="17"/>
      <c r="I642" s="17"/>
      <c r="J642" s="17"/>
      <c r="K642" s="18"/>
      <c r="Q642" s="19">
        <f>IF(D642="","",IFERROR(VLOOKUP(D642,Lists!$G$5:$I$40,3,FALSE),""))</f>
      </c>
      <c r="R642" s="20">
        <f>IF(OR(G642="",H642="",Q642=""),"",IF(E642="Short",G642-H642,H642-G642)*F642*Q642-N(K642))</f>
      </c>
      <c r="S642" s="20">
        <f>IF(OR(G642="",I642="",Q642=""),"",ABS(G642-I642)*F642*Q642)</f>
      </c>
      <c r="T642" s="21">
        <f>IF(OR(R642="",N(S642)=0),"",ROUND(R642/S642,2))</f>
      </c>
      <c r="U642" s="19">
        <f>IF(R642="","",IF(R642&gt;0,"Win",IF(R642&lt;0,"Loss","Even")))</f>
      </c>
      <c r="V642" s="20">
        <f>IF(R642="","",SUM($R$5:R642))</f>
      </c>
      <c r="W642" s="20">
        <f>IF(V642="","",MAX(0,MAX($V$5:V642)))</f>
      </c>
      <c r="X642" s="20">
        <f>IF(V642="","",V642-W642)</f>
      </c>
      <c r="Y642" s="19">
        <f>IF(A642="","",IF(COUNTIF($A$5:A642,A642)=1,MAX($Y$4:Y641)+1,""))</f>
      </c>
      <c r="Z642" s="19">
        <f>IF(A642="","",TEXT(A642,"ddd"))</f>
      </c>
    </row>
    <row r="643" spans="1:26" x14ac:dyDescent="0.25">
      <c r="A643" s="15"/>
      <c r="B643" s="16"/>
      <c r="G643" s="17"/>
      <c r="H643" s="17"/>
      <c r="I643" s="17"/>
      <c r="J643" s="17"/>
      <c r="K643" s="18"/>
      <c r="Q643" s="19">
        <f>IF(D643="","",IFERROR(VLOOKUP(D643,Lists!$G$5:$I$40,3,FALSE),""))</f>
      </c>
      <c r="R643" s="20">
        <f>IF(OR(G643="",H643="",Q643=""),"",IF(E643="Short",G643-H643,H643-G643)*F643*Q643-N(K643))</f>
      </c>
      <c r="S643" s="20">
        <f>IF(OR(G643="",I643="",Q643=""),"",ABS(G643-I643)*F643*Q643)</f>
      </c>
      <c r="T643" s="21">
        <f>IF(OR(R643="",N(S643)=0),"",ROUND(R643/S643,2))</f>
      </c>
      <c r="U643" s="19">
        <f>IF(R643="","",IF(R643&gt;0,"Win",IF(R643&lt;0,"Loss","Even")))</f>
      </c>
      <c r="V643" s="20">
        <f>IF(R643="","",SUM($R$5:R643))</f>
      </c>
      <c r="W643" s="20">
        <f>IF(V643="","",MAX(0,MAX($V$5:V643)))</f>
      </c>
      <c r="X643" s="20">
        <f>IF(V643="","",V643-W643)</f>
      </c>
      <c r="Y643" s="19">
        <f>IF(A643="","",IF(COUNTIF($A$5:A643,A643)=1,MAX($Y$4:Y642)+1,""))</f>
      </c>
      <c r="Z643" s="19">
        <f>IF(A643="","",TEXT(A643,"ddd"))</f>
      </c>
    </row>
    <row r="644" spans="1:26" x14ac:dyDescent="0.25">
      <c r="A644" s="15"/>
      <c r="B644" s="16"/>
      <c r="G644" s="17"/>
      <c r="H644" s="17"/>
      <c r="I644" s="17"/>
      <c r="J644" s="17"/>
      <c r="K644" s="18"/>
      <c r="Q644" s="19">
        <f>IF(D644="","",IFERROR(VLOOKUP(D644,Lists!$G$5:$I$40,3,FALSE),""))</f>
      </c>
      <c r="R644" s="20">
        <f>IF(OR(G644="",H644="",Q644=""),"",IF(E644="Short",G644-H644,H644-G644)*F644*Q644-N(K644))</f>
      </c>
      <c r="S644" s="20">
        <f>IF(OR(G644="",I644="",Q644=""),"",ABS(G644-I644)*F644*Q644)</f>
      </c>
      <c r="T644" s="21">
        <f>IF(OR(R644="",N(S644)=0),"",ROUND(R644/S644,2))</f>
      </c>
      <c r="U644" s="19">
        <f>IF(R644="","",IF(R644&gt;0,"Win",IF(R644&lt;0,"Loss","Even")))</f>
      </c>
      <c r="V644" s="20">
        <f>IF(R644="","",SUM($R$5:R644))</f>
      </c>
      <c r="W644" s="20">
        <f>IF(V644="","",MAX(0,MAX($V$5:V644)))</f>
      </c>
      <c r="X644" s="20">
        <f>IF(V644="","",V644-W644)</f>
      </c>
      <c r="Y644" s="19">
        <f>IF(A644="","",IF(COUNTIF($A$5:A644,A644)=1,MAX($Y$4:Y643)+1,""))</f>
      </c>
      <c r="Z644" s="19">
        <f>IF(A644="","",TEXT(A644,"ddd"))</f>
      </c>
    </row>
    <row r="645" spans="1:26" x14ac:dyDescent="0.25">
      <c r="A645" s="15"/>
      <c r="B645" s="16"/>
      <c r="G645" s="17"/>
      <c r="H645" s="17"/>
      <c r="I645" s="17"/>
      <c r="J645" s="17"/>
      <c r="K645" s="18"/>
      <c r="Q645" s="19">
        <f>IF(D645="","",IFERROR(VLOOKUP(D645,Lists!$G$5:$I$40,3,FALSE),""))</f>
      </c>
      <c r="R645" s="20">
        <f>IF(OR(G645="",H645="",Q645=""),"",IF(E645="Short",G645-H645,H645-G645)*F645*Q645-N(K645))</f>
      </c>
      <c r="S645" s="20">
        <f>IF(OR(G645="",I645="",Q645=""),"",ABS(G645-I645)*F645*Q645)</f>
      </c>
      <c r="T645" s="21">
        <f>IF(OR(R645="",N(S645)=0),"",ROUND(R645/S645,2))</f>
      </c>
      <c r="U645" s="19">
        <f>IF(R645="","",IF(R645&gt;0,"Win",IF(R645&lt;0,"Loss","Even")))</f>
      </c>
      <c r="V645" s="20">
        <f>IF(R645="","",SUM($R$5:R645))</f>
      </c>
      <c r="W645" s="20">
        <f>IF(V645="","",MAX(0,MAX($V$5:V645)))</f>
      </c>
      <c r="X645" s="20">
        <f>IF(V645="","",V645-W645)</f>
      </c>
      <c r="Y645" s="19">
        <f>IF(A645="","",IF(COUNTIF($A$5:A645,A645)=1,MAX($Y$4:Y644)+1,""))</f>
      </c>
      <c r="Z645" s="19">
        <f>IF(A645="","",TEXT(A645,"ddd"))</f>
      </c>
    </row>
    <row r="646" spans="1:26" x14ac:dyDescent="0.25">
      <c r="A646" s="15"/>
      <c r="B646" s="16"/>
      <c r="G646" s="17"/>
      <c r="H646" s="17"/>
      <c r="I646" s="17"/>
      <c r="J646" s="17"/>
      <c r="K646" s="18"/>
      <c r="Q646" s="19">
        <f>IF(D646="","",IFERROR(VLOOKUP(D646,Lists!$G$5:$I$40,3,FALSE),""))</f>
      </c>
      <c r="R646" s="20">
        <f>IF(OR(G646="",H646="",Q646=""),"",IF(E646="Short",G646-H646,H646-G646)*F646*Q646-N(K646))</f>
      </c>
      <c r="S646" s="20">
        <f>IF(OR(G646="",I646="",Q646=""),"",ABS(G646-I646)*F646*Q646)</f>
      </c>
      <c r="T646" s="21">
        <f>IF(OR(R646="",N(S646)=0),"",ROUND(R646/S646,2))</f>
      </c>
      <c r="U646" s="19">
        <f>IF(R646="","",IF(R646&gt;0,"Win",IF(R646&lt;0,"Loss","Even")))</f>
      </c>
      <c r="V646" s="20">
        <f>IF(R646="","",SUM($R$5:R646))</f>
      </c>
      <c r="W646" s="20">
        <f>IF(V646="","",MAX(0,MAX($V$5:V646)))</f>
      </c>
      <c r="X646" s="20">
        <f>IF(V646="","",V646-W646)</f>
      </c>
      <c r="Y646" s="19">
        <f>IF(A646="","",IF(COUNTIF($A$5:A646,A646)=1,MAX($Y$4:Y645)+1,""))</f>
      </c>
      <c r="Z646" s="19">
        <f>IF(A646="","",TEXT(A646,"ddd"))</f>
      </c>
    </row>
    <row r="647" spans="1:26" x14ac:dyDescent="0.25">
      <c r="A647" s="15"/>
      <c r="B647" s="16"/>
      <c r="G647" s="17"/>
      <c r="H647" s="17"/>
      <c r="I647" s="17"/>
      <c r="J647" s="17"/>
      <c r="K647" s="18"/>
      <c r="Q647" s="19">
        <f>IF(D647="","",IFERROR(VLOOKUP(D647,Lists!$G$5:$I$40,3,FALSE),""))</f>
      </c>
      <c r="R647" s="20">
        <f>IF(OR(G647="",H647="",Q647=""),"",IF(E647="Short",G647-H647,H647-G647)*F647*Q647-N(K647))</f>
      </c>
      <c r="S647" s="20">
        <f>IF(OR(G647="",I647="",Q647=""),"",ABS(G647-I647)*F647*Q647)</f>
      </c>
      <c r="T647" s="21">
        <f>IF(OR(R647="",N(S647)=0),"",ROUND(R647/S647,2))</f>
      </c>
      <c r="U647" s="19">
        <f>IF(R647="","",IF(R647&gt;0,"Win",IF(R647&lt;0,"Loss","Even")))</f>
      </c>
      <c r="V647" s="20">
        <f>IF(R647="","",SUM($R$5:R647))</f>
      </c>
      <c r="W647" s="20">
        <f>IF(V647="","",MAX(0,MAX($V$5:V647)))</f>
      </c>
      <c r="X647" s="20">
        <f>IF(V647="","",V647-W647)</f>
      </c>
      <c r="Y647" s="19">
        <f>IF(A647="","",IF(COUNTIF($A$5:A647,A647)=1,MAX($Y$4:Y646)+1,""))</f>
      </c>
      <c r="Z647" s="19">
        <f>IF(A647="","",TEXT(A647,"ddd"))</f>
      </c>
    </row>
    <row r="648" spans="1:26" x14ac:dyDescent="0.25">
      <c r="A648" s="15"/>
      <c r="B648" s="16"/>
      <c r="G648" s="17"/>
      <c r="H648" s="17"/>
      <c r="I648" s="17"/>
      <c r="J648" s="17"/>
      <c r="K648" s="18"/>
      <c r="Q648" s="19">
        <f>IF(D648="","",IFERROR(VLOOKUP(D648,Lists!$G$5:$I$40,3,FALSE),""))</f>
      </c>
      <c r="R648" s="20">
        <f>IF(OR(G648="",H648="",Q648=""),"",IF(E648="Short",G648-H648,H648-G648)*F648*Q648-N(K648))</f>
      </c>
      <c r="S648" s="20">
        <f>IF(OR(G648="",I648="",Q648=""),"",ABS(G648-I648)*F648*Q648)</f>
      </c>
      <c r="T648" s="21">
        <f>IF(OR(R648="",N(S648)=0),"",ROUND(R648/S648,2))</f>
      </c>
      <c r="U648" s="19">
        <f>IF(R648="","",IF(R648&gt;0,"Win",IF(R648&lt;0,"Loss","Even")))</f>
      </c>
      <c r="V648" s="20">
        <f>IF(R648="","",SUM($R$5:R648))</f>
      </c>
      <c r="W648" s="20">
        <f>IF(V648="","",MAX(0,MAX($V$5:V648)))</f>
      </c>
      <c r="X648" s="20">
        <f>IF(V648="","",V648-W648)</f>
      </c>
      <c r="Y648" s="19">
        <f>IF(A648="","",IF(COUNTIF($A$5:A648,A648)=1,MAX($Y$4:Y647)+1,""))</f>
      </c>
      <c r="Z648" s="19">
        <f>IF(A648="","",TEXT(A648,"ddd"))</f>
      </c>
    </row>
    <row r="649" spans="1:26" x14ac:dyDescent="0.25">
      <c r="A649" s="15"/>
      <c r="B649" s="16"/>
      <c r="G649" s="17"/>
      <c r="H649" s="17"/>
      <c r="I649" s="17"/>
      <c r="J649" s="17"/>
      <c r="K649" s="18"/>
      <c r="Q649" s="19">
        <f>IF(D649="","",IFERROR(VLOOKUP(D649,Lists!$G$5:$I$40,3,FALSE),""))</f>
      </c>
      <c r="R649" s="20">
        <f>IF(OR(G649="",H649="",Q649=""),"",IF(E649="Short",G649-H649,H649-G649)*F649*Q649-N(K649))</f>
      </c>
      <c r="S649" s="20">
        <f>IF(OR(G649="",I649="",Q649=""),"",ABS(G649-I649)*F649*Q649)</f>
      </c>
      <c r="T649" s="21">
        <f>IF(OR(R649="",N(S649)=0),"",ROUND(R649/S649,2))</f>
      </c>
      <c r="U649" s="19">
        <f>IF(R649="","",IF(R649&gt;0,"Win",IF(R649&lt;0,"Loss","Even")))</f>
      </c>
      <c r="V649" s="20">
        <f>IF(R649="","",SUM($R$5:R649))</f>
      </c>
      <c r="W649" s="20">
        <f>IF(V649="","",MAX(0,MAX($V$5:V649)))</f>
      </c>
      <c r="X649" s="20">
        <f>IF(V649="","",V649-W649)</f>
      </c>
      <c r="Y649" s="19">
        <f>IF(A649="","",IF(COUNTIF($A$5:A649,A649)=1,MAX($Y$4:Y648)+1,""))</f>
      </c>
      <c r="Z649" s="19">
        <f>IF(A649="","",TEXT(A649,"ddd"))</f>
      </c>
    </row>
    <row r="650" spans="1:26" x14ac:dyDescent="0.25">
      <c r="A650" s="15"/>
      <c r="B650" s="16"/>
      <c r="G650" s="17"/>
      <c r="H650" s="17"/>
      <c r="I650" s="17"/>
      <c r="J650" s="17"/>
      <c r="K650" s="18"/>
      <c r="Q650" s="19">
        <f>IF(D650="","",IFERROR(VLOOKUP(D650,Lists!$G$5:$I$40,3,FALSE),""))</f>
      </c>
      <c r="R650" s="20">
        <f>IF(OR(G650="",H650="",Q650=""),"",IF(E650="Short",G650-H650,H650-G650)*F650*Q650-N(K650))</f>
      </c>
      <c r="S650" s="20">
        <f>IF(OR(G650="",I650="",Q650=""),"",ABS(G650-I650)*F650*Q650)</f>
      </c>
      <c r="T650" s="21">
        <f>IF(OR(R650="",N(S650)=0),"",ROUND(R650/S650,2))</f>
      </c>
      <c r="U650" s="19">
        <f>IF(R650="","",IF(R650&gt;0,"Win",IF(R650&lt;0,"Loss","Even")))</f>
      </c>
      <c r="V650" s="20">
        <f>IF(R650="","",SUM($R$5:R650))</f>
      </c>
      <c r="W650" s="20">
        <f>IF(V650="","",MAX(0,MAX($V$5:V650)))</f>
      </c>
      <c r="X650" s="20">
        <f>IF(V650="","",V650-W650)</f>
      </c>
      <c r="Y650" s="19">
        <f>IF(A650="","",IF(COUNTIF($A$5:A650,A650)=1,MAX($Y$4:Y649)+1,""))</f>
      </c>
      <c r="Z650" s="19">
        <f>IF(A650="","",TEXT(A650,"ddd"))</f>
      </c>
    </row>
    <row r="651" spans="1:26" x14ac:dyDescent="0.25">
      <c r="A651" s="15"/>
      <c r="B651" s="16"/>
      <c r="G651" s="17"/>
      <c r="H651" s="17"/>
      <c r="I651" s="17"/>
      <c r="J651" s="17"/>
      <c r="K651" s="18"/>
      <c r="Q651" s="19">
        <f>IF(D651="","",IFERROR(VLOOKUP(D651,Lists!$G$5:$I$40,3,FALSE),""))</f>
      </c>
      <c r="R651" s="20">
        <f>IF(OR(G651="",H651="",Q651=""),"",IF(E651="Short",G651-H651,H651-G651)*F651*Q651-N(K651))</f>
      </c>
      <c r="S651" s="20">
        <f>IF(OR(G651="",I651="",Q651=""),"",ABS(G651-I651)*F651*Q651)</f>
      </c>
      <c r="T651" s="21">
        <f>IF(OR(R651="",N(S651)=0),"",ROUND(R651/S651,2))</f>
      </c>
      <c r="U651" s="19">
        <f>IF(R651="","",IF(R651&gt;0,"Win",IF(R651&lt;0,"Loss","Even")))</f>
      </c>
      <c r="V651" s="20">
        <f>IF(R651="","",SUM($R$5:R651))</f>
      </c>
      <c r="W651" s="20">
        <f>IF(V651="","",MAX(0,MAX($V$5:V651)))</f>
      </c>
      <c r="X651" s="20">
        <f>IF(V651="","",V651-W651)</f>
      </c>
      <c r="Y651" s="19">
        <f>IF(A651="","",IF(COUNTIF($A$5:A651,A651)=1,MAX($Y$4:Y650)+1,""))</f>
      </c>
      <c r="Z651" s="19">
        <f>IF(A651="","",TEXT(A651,"ddd"))</f>
      </c>
    </row>
    <row r="652" spans="1:26" x14ac:dyDescent="0.25">
      <c r="A652" s="15"/>
      <c r="B652" s="16"/>
      <c r="G652" s="17"/>
      <c r="H652" s="17"/>
      <c r="I652" s="17"/>
      <c r="J652" s="17"/>
      <c r="K652" s="18"/>
      <c r="Q652" s="19">
        <f>IF(D652="","",IFERROR(VLOOKUP(D652,Lists!$G$5:$I$40,3,FALSE),""))</f>
      </c>
      <c r="R652" s="20">
        <f>IF(OR(G652="",H652="",Q652=""),"",IF(E652="Short",G652-H652,H652-G652)*F652*Q652-N(K652))</f>
      </c>
      <c r="S652" s="20">
        <f>IF(OR(G652="",I652="",Q652=""),"",ABS(G652-I652)*F652*Q652)</f>
      </c>
      <c r="T652" s="21">
        <f>IF(OR(R652="",N(S652)=0),"",ROUND(R652/S652,2))</f>
      </c>
      <c r="U652" s="19">
        <f>IF(R652="","",IF(R652&gt;0,"Win",IF(R652&lt;0,"Loss","Even")))</f>
      </c>
      <c r="V652" s="20">
        <f>IF(R652="","",SUM($R$5:R652))</f>
      </c>
      <c r="W652" s="20">
        <f>IF(V652="","",MAX(0,MAX($V$5:V652)))</f>
      </c>
      <c r="X652" s="20">
        <f>IF(V652="","",V652-W652)</f>
      </c>
      <c r="Y652" s="19">
        <f>IF(A652="","",IF(COUNTIF($A$5:A652,A652)=1,MAX($Y$4:Y651)+1,""))</f>
      </c>
      <c r="Z652" s="19">
        <f>IF(A652="","",TEXT(A652,"ddd"))</f>
      </c>
    </row>
    <row r="653" spans="1:26" x14ac:dyDescent="0.25">
      <c r="A653" s="15"/>
      <c r="B653" s="16"/>
      <c r="G653" s="17"/>
      <c r="H653" s="17"/>
      <c r="I653" s="17"/>
      <c r="J653" s="17"/>
      <c r="K653" s="18"/>
      <c r="Q653" s="19">
        <f>IF(D653="","",IFERROR(VLOOKUP(D653,Lists!$G$5:$I$40,3,FALSE),""))</f>
      </c>
      <c r="R653" s="20">
        <f>IF(OR(G653="",H653="",Q653=""),"",IF(E653="Short",G653-H653,H653-G653)*F653*Q653-N(K653))</f>
      </c>
      <c r="S653" s="20">
        <f>IF(OR(G653="",I653="",Q653=""),"",ABS(G653-I653)*F653*Q653)</f>
      </c>
      <c r="T653" s="21">
        <f>IF(OR(R653="",N(S653)=0),"",ROUND(R653/S653,2))</f>
      </c>
      <c r="U653" s="19">
        <f>IF(R653="","",IF(R653&gt;0,"Win",IF(R653&lt;0,"Loss","Even")))</f>
      </c>
      <c r="V653" s="20">
        <f>IF(R653="","",SUM($R$5:R653))</f>
      </c>
      <c r="W653" s="20">
        <f>IF(V653="","",MAX(0,MAX($V$5:V653)))</f>
      </c>
      <c r="X653" s="20">
        <f>IF(V653="","",V653-W653)</f>
      </c>
      <c r="Y653" s="19">
        <f>IF(A653="","",IF(COUNTIF($A$5:A653,A653)=1,MAX($Y$4:Y652)+1,""))</f>
      </c>
      <c r="Z653" s="19">
        <f>IF(A653="","",TEXT(A653,"ddd"))</f>
      </c>
    </row>
    <row r="654" spans="1:26" x14ac:dyDescent="0.25">
      <c r="A654" s="15"/>
      <c r="B654" s="16"/>
      <c r="G654" s="17"/>
      <c r="H654" s="17"/>
      <c r="I654" s="17"/>
      <c r="J654" s="17"/>
      <c r="K654" s="18"/>
      <c r="Q654" s="19">
        <f>IF(D654="","",IFERROR(VLOOKUP(D654,Lists!$G$5:$I$40,3,FALSE),""))</f>
      </c>
      <c r="R654" s="20">
        <f>IF(OR(G654="",H654="",Q654=""),"",IF(E654="Short",G654-H654,H654-G654)*F654*Q654-N(K654))</f>
      </c>
      <c r="S654" s="20">
        <f>IF(OR(G654="",I654="",Q654=""),"",ABS(G654-I654)*F654*Q654)</f>
      </c>
      <c r="T654" s="21">
        <f>IF(OR(R654="",N(S654)=0),"",ROUND(R654/S654,2))</f>
      </c>
      <c r="U654" s="19">
        <f>IF(R654="","",IF(R654&gt;0,"Win",IF(R654&lt;0,"Loss","Even")))</f>
      </c>
      <c r="V654" s="20">
        <f>IF(R654="","",SUM($R$5:R654))</f>
      </c>
      <c r="W654" s="20">
        <f>IF(V654="","",MAX(0,MAX($V$5:V654)))</f>
      </c>
      <c r="X654" s="20">
        <f>IF(V654="","",V654-W654)</f>
      </c>
      <c r="Y654" s="19">
        <f>IF(A654="","",IF(COUNTIF($A$5:A654,A654)=1,MAX($Y$4:Y653)+1,""))</f>
      </c>
      <c r="Z654" s="19">
        <f>IF(A654="","",TEXT(A654,"ddd"))</f>
      </c>
    </row>
    <row r="655" spans="1:26" x14ac:dyDescent="0.25">
      <c r="A655" s="15"/>
      <c r="B655" s="16"/>
      <c r="G655" s="17"/>
      <c r="H655" s="17"/>
      <c r="I655" s="17"/>
      <c r="J655" s="17"/>
      <c r="K655" s="18"/>
      <c r="Q655" s="19">
        <f>IF(D655="","",IFERROR(VLOOKUP(D655,Lists!$G$5:$I$40,3,FALSE),""))</f>
      </c>
      <c r="R655" s="20">
        <f>IF(OR(G655="",H655="",Q655=""),"",IF(E655="Short",G655-H655,H655-G655)*F655*Q655-N(K655))</f>
      </c>
      <c r="S655" s="20">
        <f>IF(OR(G655="",I655="",Q655=""),"",ABS(G655-I655)*F655*Q655)</f>
      </c>
      <c r="T655" s="21">
        <f>IF(OR(R655="",N(S655)=0),"",ROUND(R655/S655,2))</f>
      </c>
      <c r="U655" s="19">
        <f>IF(R655="","",IF(R655&gt;0,"Win",IF(R655&lt;0,"Loss","Even")))</f>
      </c>
      <c r="V655" s="20">
        <f>IF(R655="","",SUM($R$5:R655))</f>
      </c>
      <c r="W655" s="20">
        <f>IF(V655="","",MAX(0,MAX($V$5:V655)))</f>
      </c>
      <c r="X655" s="20">
        <f>IF(V655="","",V655-W655)</f>
      </c>
      <c r="Y655" s="19">
        <f>IF(A655="","",IF(COUNTIF($A$5:A655,A655)=1,MAX($Y$4:Y654)+1,""))</f>
      </c>
      <c r="Z655" s="19">
        <f>IF(A655="","",TEXT(A655,"ddd"))</f>
      </c>
    </row>
    <row r="656" spans="1:26" x14ac:dyDescent="0.25">
      <c r="A656" s="15"/>
      <c r="B656" s="16"/>
      <c r="G656" s="17"/>
      <c r="H656" s="17"/>
      <c r="I656" s="17"/>
      <c r="J656" s="17"/>
      <c r="K656" s="18"/>
      <c r="Q656" s="19">
        <f>IF(D656="","",IFERROR(VLOOKUP(D656,Lists!$G$5:$I$40,3,FALSE),""))</f>
      </c>
      <c r="R656" s="20">
        <f>IF(OR(G656="",H656="",Q656=""),"",IF(E656="Short",G656-H656,H656-G656)*F656*Q656-N(K656))</f>
      </c>
      <c r="S656" s="20">
        <f>IF(OR(G656="",I656="",Q656=""),"",ABS(G656-I656)*F656*Q656)</f>
      </c>
      <c r="T656" s="21">
        <f>IF(OR(R656="",N(S656)=0),"",ROUND(R656/S656,2))</f>
      </c>
      <c r="U656" s="19">
        <f>IF(R656="","",IF(R656&gt;0,"Win",IF(R656&lt;0,"Loss","Even")))</f>
      </c>
      <c r="V656" s="20">
        <f>IF(R656="","",SUM($R$5:R656))</f>
      </c>
      <c r="W656" s="20">
        <f>IF(V656="","",MAX(0,MAX($V$5:V656)))</f>
      </c>
      <c r="X656" s="20">
        <f>IF(V656="","",V656-W656)</f>
      </c>
      <c r="Y656" s="19">
        <f>IF(A656="","",IF(COUNTIF($A$5:A656,A656)=1,MAX($Y$4:Y655)+1,""))</f>
      </c>
      <c r="Z656" s="19">
        <f>IF(A656="","",TEXT(A656,"ddd"))</f>
      </c>
    </row>
    <row r="657" spans="1:26" x14ac:dyDescent="0.25">
      <c r="A657" s="15"/>
      <c r="B657" s="16"/>
      <c r="G657" s="17"/>
      <c r="H657" s="17"/>
      <c r="I657" s="17"/>
      <c r="J657" s="17"/>
      <c r="K657" s="18"/>
      <c r="Q657" s="19">
        <f>IF(D657="","",IFERROR(VLOOKUP(D657,Lists!$G$5:$I$40,3,FALSE),""))</f>
      </c>
      <c r="R657" s="20">
        <f>IF(OR(G657="",H657="",Q657=""),"",IF(E657="Short",G657-H657,H657-G657)*F657*Q657-N(K657))</f>
      </c>
      <c r="S657" s="20">
        <f>IF(OR(G657="",I657="",Q657=""),"",ABS(G657-I657)*F657*Q657)</f>
      </c>
      <c r="T657" s="21">
        <f>IF(OR(R657="",N(S657)=0),"",ROUND(R657/S657,2))</f>
      </c>
      <c r="U657" s="19">
        <f>IF(R657="","",IF(R657&gt;0,"Win",IF(R657&lt;0,"Loss","Even")))</f>
      </c>
      <c r="V657" s="20">
        <f>IF(R657="","",SUM($R$5:R657))</f>
      </c>
      <c r="W657" s="20">
        <f>IF(V657="","",MAX(0,MAX($V$5:V657)))</f>
      </c>
      <c r="X657" s="20">
        <f>IF(V657="","",V657-W657)</f>
      </c>
      <c r="Y657" s="19">
        <f>IF(A657="","",IF(COUNTIF($A$5:A657,A657)=1,MAX($Y$4:Y656)+1,""))</f>
      </c>
      <c r="Z657" s="19">
        <f>IF(A657="","",TEXT(A657,"ddd"))</f>
      </c>
    </row>
    <row r="658" spans="1:26" x14ac:dyDescent="0.25">
      <c r="A658" s="15"/>
      <c r="B658" s="16"/>
      <c r="G658" s="17"/>
      <c r="H658" s="17"/>
      <c r="I658" s="17"/>
      <c r="J658" s="17"/>
      <c r="K658" s="18"/>
      <c r="Q658" s="19">
        <f>IF(D658="","",IFERROR(VLOOKUP(D658,Lists!$G$5:$I$40,3,FALSE),""))</f>
      </c>
      <c r="R658" s="20">
        <f>IF(OR(G658="",H658="",Q658=""),"",IF(E658="Short",G658-H658,H658-G658)*F658*Q658-N(K658))</f>
      </c>
      <c r="S658" s="20">
        <f>IF(OR(G658="",I658="",Q658=""),"",ABS(G658-I658)*F658*Q658)</f>
      </c>
      <c r="T658" s="21">
        <f>IF(OR(R658="",N(S658)=0),"",ROUND(R658/S658,2))</f>
      </c>
      <c r="U658" s="19">
        <f>IF(R658="","",IF(R658&gt;0,"Win",IF(R658&lt;0,"Loss","Even")))</f>
      </c>
      <c r="V658" s="20">
        <f>IF(R658="","",SUM($R$5:R658))</f>
      </c>
      <c r="W658" s="20">
        <f>IF(V658="","",MAX(0,MAX($V$5:V658)))</f>
      </c>
      <c r="X658" s="20">
        <f>IF(V658="","",V658-W658)</f>
      </c>
      <c r="Y658" s="19">
        <f>IF(A658="","",IF(COUNTIF($A$5:A658,A658)=1,MAX($Y$4:Y657)+1,""))</f>
      </c>
      <c r="Z658" s="19">
        <f>IF(A658="","",TEXT(A658,"ddd"))</f>
      </c>
    </row>
    <row r="659" spans="1:26" x14ac:dyDescent="0.25">
      <c r="A659" s="15"/>
      <c r="B659" s="16"/>
      <c r="G659" s="17"/>
      <c r="H659" s="17"/>
      <c r="I659" s="17"/>
      <c r="J659" s="17"/>
      <c r="K659" s="18"/>
      <c r="Q659" s="19">
        <f>IF(D659="","",IFERROR(VLOOKUP(D659,Lists!$G$5:$I$40,3,FALSE),""))</f>
      </c>
      <c r="R659" s="20">
        <f>IF(OR(G659="",H659="",Q659=""),"",IF(E659="Short",G659-H659,H659-G659)*F659*Q659-N(K659))</f>
      </c>
      <c r="S659" s="20">
        <f>IF(OR(G659="",I659="",Q659=""),"",ABS(G659-I659)*F659*Q659)</f>
      </c>
      <c r="T659" s="21">
        <f>IF(OR(R659="",N(S659)=0),"",ROUND(R659/S659,2))</f>
      </c>
      <c r="U659" s="19">
        <f>IF(R659="","",IF(R659&gt;0,"Win",IF(R659&lt;0,"Loss","Even")))</f>
      </c>
      <c r="V659" s="20">
        <f>IF(R659="","",SUM($R$5:R659))</f>
      </c>
      <c r="W659" s="20">
        <f>IF(V659="","",MAX(0,MAX($V$5:V659)))</f>
      </c>
      <c r="X659" s="20">
        <f>IF(V659="","",V659-W659)</f>
      </c>
      <c r="Y659" s="19">
        <f>IF(A659="","",IF(COUNTIF($A$5:A659,A659)=1,MAX($Y$4:Y658)+1,""))</f>
      </c>
      <c r="Z659" s="19">
        <f>IF(A659="","",TEXT(A659,"ddd"))</f>
      </c>
    </row>
    <row r="660" spans="1:26" x14ac:dyDescent="0.25">
      <c r="A660" s="15"/>
      <c r="B660" s="16"/>
      <c r="G660" s="17"/>
      <c r="H660" s="17"/>
      <c r="I660" s="17"/>
      <c r="J660" s="17"/>
      <c r="K660" s="18"/>
      <c r="Q660" s="19">
        <f>IF(D660="","",IFERROR(VLOOKUP(D660,Lists!$G$5:$I$40,3,FALSE),""))</f>
      </c>
      <c r="R660" s="20">
        <f>IF(OR(G660="",H660="",Q660=""),"",IF(E660="Short",G660-H660,H660-G660)*F660*Q660-N(K660))</f>
      </c>
      <c r="S660" s="20">
        <f>IF(OR(G660="",I660="",Q660=""),"",ABS(G660-I660)*F660*Q660)</f>
      </c>
      <c r="T660" s="21">
        <f>IF(OR(R660="",N(S660)=0),"",ROUND(R660/S660,2))</f>
      </c>
      <c r="U660" s="19">
        <f>IF(R660="","",IF(R660&gt;0,"Win",IF(R660&lt;0,"Loss","Even")))</f>
      </c>
      <c r="V660" s="20">
        <f>IF(R660="","",SUM($R$5:R660))</f>
      </c>
      <c r="W660" s="20">
        <f>IF(V660="","",MAX(0,MAX($V$5:V660)))</f>
      </c>
      <c r="X660" s="20">
        <f>IF(V660="","",V660-W660)</f>
      </c>
      <c r="Y660" s="19">
        <f>IF(A660="","",IF(COUNTIF($A$5:A660,A660)=1,MAX($Y$4:Y659)+1,""))</f>
      </c>
      <c r="Z660" s="19">
        <f>IF(A660="","",TEXT(A660,"ddd"))</f>
      </c>
    </row>
    <row r="661" spans="1:26" x14ac:dyDescent="0.25">
      <c r="A661" s="15"/>
      <c r="B661" s="16"/>
      <c r="G661" s="17"/>
      <c r="H661" s="17"/>
      <c r="I661" s="17"/>
      <c r="J661" s="17"/>
      <c r="K661" s="18"/>
      <c r="Q661" s="19">
        <f>IF(D661="","",IFERROR(VLOOKUP(D661,Lists!$G$5:$I$40,3,FALSE),""))</f>
      </c>
      <c r="R661" s="20">
        <f>IF(OR(G661="",H661="",Q661=""),"",IF(E661="Short",G661-H661,H661-G661)*F661*Q661-N(K661))</f>
      </c>
      <c r="S661" s="20">
        <f>IF(OR(G661="",I661="",Q661=""),"",ABS(G661-I661)*F661*Q661)</f>
      </c>
      <c r="T661" s="21">
        <f>IF(OR(R661="",N(S661)=0),"",ROUND(R661/S661,2))</f>
      </c>
      <c r="U661" s="19">
        <f>IF(R661="","",IF(R661&gt;0,"Win",IF(R661&lt;0,"Loss","Even")))</f>
      </c>
      <c r="V661" s="20">
        <f>IF(R661="","",SUM($R$5:R661))</f>
      </c>
      <c r="W661" s="20">
        <f>IF(V661="","",MAX(0,MAX($V$5:V661)))</f>
      </c>
      <c r="X661" s="20">
        <f>IF(V661="","",V661-W661)</f>
      </c>
      <c r="Y661" s="19">
        <f>IF(A661="","",IF(COUNTIF($A$5:A661,A661)=1,MAX($Y$4:Y660)+1,""))</f>
      </c>
      <c r="Z661" s="19">
        <f>IF(A661="","",TEXT(A661,"ddd"))</f>
      </c>
    </row>
    <row r="662" spans="1:26" x14ac:dyDescent="0.25">
      <c r="A662" s="15"/>
      <c r="B662" s="16"/>
      <c r="G662" s="17"/>
      <c r="H662" s="17"/>
      <c r="I662" s="17"/>
      <c r="J662" s="17"/>
      <c r="K662" s="18"/>
      <c r="Q662" s="19">
        <f>IF(D662="","",IFERROR(VLOOKUP(D662,Lists!$G$5:$I$40,3,FALSE),""))</f>
      </c>
      <c r="R662" s="20">
        <f>IF(OR(G662="",H662="",Q662=""),"",IF(E662="Short",G662-H662,H662-G662)*F662*Q662-N(K662))</f>
      </c>
      <c r="S662" s="20">
        <f>IF(OR(G662="",I662="",Q662=""),"",ABS(G662-I662)*F662*Q662)</f>
      </c>
      <c r="T662" s="21">
        <f>IF(OR(R662="",N(S662)=0),"",ROUND(R662/S662,2))</f>
      </c>
      <c r="U662" s="19">
        <f>IF(R662="","",IF(R662&gt;0,"Win",IF(R662&lt;0,"Loss","Even")))</f>
      </c>
      <c r="V662" s="20">
        <f>IF(R662="","",SUM($R$5:R662))</f>
      </c>
      <c r="W662" s="20">
        <f>IF(V662="","",MAX(0,MAX($V$5:V662)))</f>
      </c>
      <c r="X662" s="20">
        <f>IF(V662="","",V662-W662)</f>
      </c>
      <c r="Y662" s="19">
        <f>IF(A662="","",IF(COUNTIF($A$5:A662,A662)=1,MAX($Y$4:Y661)+1,""))</f>
      </c>
      <c r="Z662" s="19">
        <f>IF(A662="","",TEXT(A662,"ddd"))</f>
      </c>
    </row>
    <row r="663" spans="1:26" x14ac:dyDescent="0.25">
      <c r="A663" s="15"/>
      <c r="B663" s="16"/>
      <c r="G663" s="17"/>
      <c r="H663" s="17"/>
      <c r="I663" s="17"/>
      <c r="J663" s="17"/>
      <c r="K663" s="18"/>
      <c r="Q663" s="19">
        <f>IF(D663="","",IFERROR(VLOOKUP(D663,Lists!$G$5:$I$40,3,FALSE),""))</f>
      </c>
      <c r="R663" s="20">
        <f>IF(OR(G663="",H663="",Q663=""),"",IF(E663="Short",G663-H663,H663-G663)*F663*Q663-N(K663))</f>
      </c>
      <c r="S663" s="20">
        <f>IF(OR(G663="",I663="",Q663=""),"",ABS(G663-I663)*F663*Q663)</f>
      </c>
      <c r="T663" s="21">
        <f>IF(OR(R663="",N(S663)=0),"",ROUND(R663/S663,2))</f>
      </c>
      <c r="U663" s="19">
        <f>IF(R663="","",IF(R663&gt;0,"Win",IF(R663&lt;0,"Loss","Even")))</f>
      </c>
      <c r="V663" s="20">
        <f>IF(R663="","",SUM($R$5:R663))</f>
      </c>
      <c r="W663" s="20">
        <f>IF(V663="","",MAX(0,MAX($V$5:V663)))</f>
      </c>
      <c r="X663" s="20">
        <f>IF(V663="","",V663-W663)</f>
      </c>
      <c r="Y663" s="19">
        <f>IF(A663="","",IF(COUNTIF($A$5:A663,A663)=1,MAX($Y$4:Y662)+1,""))</f>
      </c>
      <c r="Z663" s="19">
        <f>IF(A663="","",TEXT(A663,"ddd"))</f>
      </c>
    </row>
    <row r="664" spans="1:26" x14ac:dyDescent="0.25">
      <c r="A664" s="15"/>
      <c r="B664" s="16"/>
      <c r="G664" s="17"/>
      <c r="H664" s="17"/>
      <c r="I664" s="17"/>
      <c r="J664" s="17"/>
      <c r="K664" s="18"/>
      <c r="Q664" s="19">
        <f>IF(D664="","",IFERROR(VLOOKUP(D664,Lists!$G$5:$I$40,3,FALSE),""))</f>
      </c>
      <c r="R664" s="20">
        <f>IF(OR(G664="",H664="",Q664=""),"",IF(E664="Short",G664-H664,H664-G664)*F664*Q664-N(K664))</f>
      </c>
      <c r="S664" s="20">
        <f>IF(OR(G664="",I664="",Q664=""),"",ABS(G664-I664)*F664*Q664)</f>
      </c>
      <c r="T664" s="21">
        <f>IF(OR(R664="",N(S664)=0),"",ROUND(R664/S664,2))</f>
      </c>
      <c r="U664" s="19">
        <f>IF(R664="","",IF(R664&gt;0,"Win",IF(R664&lt;0,"Loss","Even")))</f>
      </c>
      <c r="V664" s="20">
        <f>IF(R664="","",SUM($R$5:R664))</f>
      </c>
      <c r="W664" s="20">
        <f>IF(V664="","",MAX(0,MAX($V$5:V664)))</f>
      </c>
      <c r="X664" s="20">
        <f>IF(V664="","",V664-W664)</f>
      </c>
      <c r="Y664" s="19">
        <f>IF(A664="","",IF(COUNTIF($A$5:A664,A664)=1,MAX($Y$4:Y663)+1,""))</f>
      </c>
      <c r="Z664" s="19">
        <f>IF(A664="","",TEXT(A664,"ddd"))</f>
      </c>
    </row>
    <row r="665" spans="1:26" x14ac:dyDescent="0.25">
      <c r="A665" s="15"/>
      <c r="B665" s="16"/>
      <c r="G665" s="17"/>
      <c r="H665" s="17"/>
      <c r="I665" s="17"/>
      <c r="J665" s="17"/>
      <c r="K665" s="18"/>
      <c r="Q665" s="19">
        <f>IF(D665="","",IFERROR(VLOOKUP(D665,Lists!$G$5:$I$40,3,FALSE),""))</f>
      </c>
      <c r="R665" s="20">
        <f>IF(OR(G665="",H665="",Q665=""),"",IF(E665="Short",G665-H665,H665-G665)*F665*Q665-N(K665))</f>
      </c>
      <c r="S665" s="20">
        <f>IF(OR(G665="",I665="",Q665=""),"",ABS(G665-I665)*F665*Q665)</f>
      </c>
      <c r="T665" s="21">
        <f>IF(OR(R665="",N(S665)=0),"",ROUND(R665/S665,2))</f>
      </c>
      <c r="U665" s="19">
        <f>IF(R665="","",IF(R665&gt;0,"Win",IF(R665&lt;0,"Loss","Even")))</f>
      </c>
      <c r="V665" s="20">
        <f>IF(R665="","",SUM($R$5:R665))</f>
      </c>
      <c r="W665" s="20">
        <f>IF(V665="","",MAX(0,MAX($V$5:V665)))</f>
      </c>
      <c r="X665" s="20">
        <f>IF(V665="","",V665-W665)</f>
      </c>
      <c r="Y665" s="19">
        <f>IF(A665="","",IF(COUNTIF($A$5:A665,A665)=1,MAX($Y$4:Y664)+1,""))</f>
      </c>
      <c r="Z665" s="19">
        <f>IF(A665="","",TEXT(A665,"ddd"))</f>
      </c>
    </row>
    <row r="666" spans="1:26" x14ac:dyDescent="0.25">
      <c r="A666" s="15"/>
      <c r="B666" s="16"/>
      <c r="G666" s="17"/>
      <c r="H666" s="17"/>
      <c r="I666" s="17"/>
      <c r="J666" s="17"/>
      <c r="K666" s="18"/>
      <c r="Q666" s="19">
        <f>IF(D666="","",IFERROR(VLOOKUP(D666,Lists!$G$5:$I$40,3,FALSE),""))</f>
      </c>
      <c r="R666" s="20">
        <f>IF(OR(G666="",H666="",Q666=""),"",IF(E666="Short",G666-H666,H666-G666)*F666*Q666-N(K666))</f>
      </c>
      <c r="S666" s="20">
        <f>IF(OR(G666="",I666="",Q666=""),"",ABS(G666-I666)*F666*Q666)</f>
      </c>
      <c r="T666" s="21">
        <f>IF(OR(R666="",N(S666)=0),"",ROUND(R666/S666,2))</f>
      </c>
      <c r="U666" s="19">
        <f>IF(R666="","",IF(R666&gt;0,"Win",IF(R666&lt;0,"Loss","Even")))</f>
      </c>
      <c r="V666" s="20">
        <f>IF(R666="","",SUM($R$5:R666))</f>
      </c>
      <c r="W666" s="20">
        <f>IF(V666="","",MAX(0,MAX($V$5:V666)))</f>
      </c>
      <c r="X666" s="20">
        <f>IF(V666="","",V666-W666)</f>
      </c>
      <c r="Y666" s="19">
        <f>IF(A666="","",IF(COUNTIF($A$5:A666,A666)=1,MAX($Y$4:Y665)+1,""))</f>
      </c>
      <c r="Z666" s="19">
        <f>IF(A666="","",TEXT(A666,"ddd"))</f>
      </c>
    </row>
    <row r="667" spans="1:26" x14ac:dyDescent="0.25">
      <c r="A667" s="15"/>
      <c r="B667" s="16"/>
      <c r="G667" s="17"/>
      <c r="H667" s="17"/>
      <c r="I667" s="17"/>
      <c r="J667" s="17"/>
      <c r="K667" s="18"/>
      <c r="Q667" s="19">
        <f>IF(D667="","",IFERROR(VLOOKUP(D667,Lists!$G$5:$I$40,3,FALSE),""))</f>
      </c>
      <c r="R667" s="20">
        <f>IF(OR(G667="",H667="",Q667=""),"",IF(E667="Short",G667-H667,H667-G667)*F667*Q667-N(K667))</f>
      </c>
      <c r="S667" s="20">
        <f>IF(OR(G667="",I667="",Q667=""),"",ABS(G667-I667)*F667*Q667)</f>
      </c>
      <c r="T667" s="21">
        <f>IF(OR(R667="",N(S667)=0),"",ROUND(R667/S667,2))</f>
      </c>
      <c r="U667" s="19">
        <f>IF(R667="","",IF(R667&gt;0,"Win",IF(R667&lt;0,"Loss","Even")))</f>
      </c>
      <c r="V667" s="20">
        <f>IF(R667="","",SUM($R$5:R667))</f>
      </c>
      <c r="W667" s="20">
        <f>IF(V667="","",MAX(0,MAX($V$5:V667)))</f>
      </c>
      <c r="X667" s="20">
        <f>IF(V667="","",V667-W667)</f>
      </c>
      <c r="Y667" s="19">
        <f>IF(A667="","",IF(COUNTIF($A$5:A667,A667)=1,MAX($Y$4:Y666)+1,""))</f>
      </c>
      <c r="Z667" s="19">
        <f>IF(A667="","",TEXT(A667,"ddd"))</f>
      </c>
    </row>
    <row r="668" spans="1:26" x14ac:dyDescent="0.25">
      <c r="A668" s="15"/>
      <c r="B668" s="16"/>
      <c r="G668" s="17"/>
      <c r="H668" s="17"/>
      <c r="I668" s="17"/>
      <c r="J668" s="17"/>
      <c r="K668" s="18"/>
      <c r="Q668" s="19">
        <f>IF(D668="","",IFERROR(VLOOKUP(D668,Lists!$G$5:$I$40,3,FALSE),""))</f>
      </c>
      <c r="R668" s="20">
        <f>IF(OR(G668="",H668="",Q668=""),"",IF(E668="Short",G668-H668,H668-G668)*F668*Q668-N(K668))</f>
      </c>
      <c r="S668" s="20">
        <f>IF(OR(G668="",I668="",Q668=""),"",ABS(G668-I668)*F668*Q668)</f>
      </c>
      <c r="T668" s="21">
        <f>IF(OR(R668="",N(S668)=0),"",ROUND(R668/S668,2))</f>
      </c>
      <c r="U668" s="19">
        <f>IF(R668="","",IF(R668&gt;0,"Win",IF(R668&lt;0,"Loss","Even")))</f>
      </c>
      <c r="V668" s="20">
        <f>IF(R668="","",SUM($R$5:R668))</f>
      </c>
      <c r="W668" s="20">
        <f>IF(V668="","",MAX(0,MAX($V$5:V668)))</f>
      </c>
      <c r="X668" s="20">
        <f>IF(V668="","",V668-W668)</f>
      </c>
      <c r="Y668" s="19">
        <f>IF(A668="","",IF(COUNTIF($A$5:A668,A668)=1,MAX($Y$4:Y667)+1,""))</f>
      </c>
      <c r="Z668" s="19">
        <f>IF(A668="","",TEXT(A668,"ddd"))</f>
      </c>
    </row>
    <row r="669" spans="1:26" x14ac:dyDescent="0.25">
      <c r="A669" s="15"/>
      <c r="B669" s="16"/>
      <c r="G669" s="17"/>
      <c r="H669" s="17"/>
      <c r="I669" s="17"/>
      <c r="J669" s="17"/>
      <c r="K669" s="18"/>
      <c r="Q669" s="19">
        <f>IF(D669="","",IFERROR(VLOOKUP(D669,Lists!$G$5:$I$40,3,FALSE),""))</f>
      </c>
      <c r="R669" s="20">
        <f>IF(OR(G669="",H669="",Q669=""),"",IF(E669="Short",G669-H669,H669-G669)*F669*Q669-N(K669))</f>
      </c>
      <c r="S669" s="20">
        <f>IF(OR(G669="",I669="",Q669=""),"",ABS(G669-I669)*F669*Q669)</f>
      </c>
      <c r="T669" s="21">
        <f>IF(OR(R669="",N(S669)=0),"",ROUND(R669/S669,2))</f>
      </c>
      <c r="U669" s="19">
        <f>IF(R669="","",IF(R669&gt;0,"Win",IF(R669&lt;0,"Loss","Even")))</f>
      </c>
      <c r="V669" s="20">
        <f>IF(R669="","",SUM($R$5:R669))</f>
      </c>
      <c r="W669" s="20">
        <f>IF(V669="","",MAX(0,MAX($V$5:V669)))</f>
      </c>
      <c r="X669" s="20">
        <f>IF(V669="","",V669-W669)</f>
      </c>
      <c r="Y669" s="19">
        <f>IF(A669="","",IF(COUNTIF($A$5:A669,A669)=1,MAX($Y$4:Y668)+1,""))</f>
      </c>
      <c r="Z669" s="19">
        <f>IF(A669="","",TEXT(A669,"ddd"))</f>
      </c>
    </row>
    <row r="670" spans="1:26" x14ac:dyDescent="0.25">
      <c r="A670" s="15"/>
      <c r="B670" s="16"/>
      <c r="G670" s="17"/>
      <c r="H670" s="17"/>
      <c r="I670" s="17"/>
      <c r="J670" s="17"/>
      <c r="K670" s="18"/>
      <c r="Q670" s="19">
        <f>IF(D670="","",IFERROR(VLOOKUP(D670,Lists!$G$5:$I$40,3,FALSE),""))</f>
      </c>
      <c r="R670" s="20">
        <f>IF(OR(G670="",H670="",Q670=""),"",IF(E670="Short",G670-H670,H670-G670)*F670*Q670-N(K670))</f>
      </c>
      <c r="S670" s="20">
        <f>IF(OR(G670="",I670="",Q670=""),"",ABS(G670-I670)*F670*Q670)</f>
      </c>
      <c r="T670" s="21">
        <f>IF(OR(R670="",N(S670)=0),"",ROUND(R670/S670,2))</f>
      </c>
      <c r="U670" s="19">
        <f>IF(R670="","",IF(R670&gt;0,"Win",IF(R670&lt;0,"Loss","Even")))</f>
      </c>
      <c r="V670" s="20">
        <f>IF(R670="","",SUM($R$5:R670))</f>
      </c>
      <c r="W670" s="20">
        <f>IF(V670="","",MAX(0,MAX($V$5:V670)))</f>
      </c>
      <c r="X670" s="20">
        <f>IF(V670="","",V670-W670)</f>
      </c>
      <c r="Y670" s="19">
        <f>IF(A670="","",IF(COUNTIF($A$5:A670,A670)=1,MAX($Y$4:Y669)+1,""))</f>
      </c>
      <c r="Z670" s="19">
        <f>IF(A670="","",TEXT(A670,"ddd"))</f>
      </c>
    </row>
    <row r="671" spans="1:26" x14ac:dyDescent="0.25">
      <c r="A671" s="15"/>
      <c r="B671" s="16"/>
      <c r="G671" s="17"/>
      <c r="H671" s="17"/>
      <c r="I671" s="17"/>
      <c r="J671" s="17"/>
      <c r="K671" s="18"/>
      <c r="Q671" s="19">
        <f>IF(D671="","",IFERROR(VLOOKUP(D671,Lists!$G$5:$I$40,3,FALSE),""))</f>
      </c>
      <c r="R671" s="20">
        <f>IF(OR(G671="",H671="",Q671=""),"",IF(E671="Short",G671-H671,H671-G671)*F671*Q671-N(K671))</f>
      </c>
      <c r="S671" s="20">
        <f>IF(OR(G671="",I671="",Q671=""),"",ABS(G671-I671)*F671*Q671)</f>
      </c>
      <c r="T671" s="21">
        <f>IF(OR(R671="",N(S671)=0),"",ROUND(R671/S671,2))</f>
      </c>
      <c r="U671" s="19">
        <f>IF(R671="","",IF(R671&gt;0,"Win",IF(R671&lt;0,"Loss","Even")))</f>
      </c>
      <c r="V671" s="20">
        <f>IF(R671="","",SUM($R$5:R671))</f>
      </c>
      <c r="W671" s="20">
        <f>IF(V671="","",MAX(0,MAX($V$5:V671)))</f>
      </c>
      <c r="X671" s="20">
        <f>IF(V671="","",V671-W671)</f>
      </c>
      <c r="Y671" s="19">
        <f>IF(A671="","",IF(COUNTIF($A$5:A671,A671)=1,MAX($Y$4:Y670)+1,""))</f>
      </c>
      <c r="Z671" s="19">
        <f>IF(A671="","",TEXT(A671,"ddd"))</f>
      </c>
    </row>
    <row r="672" spans="1:26" x14ac:dyDescent="0.25">
      <c r="A672" s="15"/>
      <c r="B672" s="16"/>
      <c r="G672" s="17"/>
      <c r="H672" s="17"/>
      <c r="I672" s="17"/>
      <c r="J672" s="17"/>
      <c r="K672" s="18"/>
      <c r="Q672" s="19">
        <f>IF(D672="","",IFERROR(VLOOKUP(D672,Lists!$G$5:$I$40,3,FALSE),""))</f>
      </c>
      <c r="R672" s="20">
        <f>IF(OR(G672="",H672="",Q672=""),"",IF(E672="Short",G672-H672,H672-G672)*F672*Q672-N(K672))</f>
      </c>
      <c r="S672" s="20">
        <f>IF(OR(G672="",I672="",Q672=""),"",ABS(G672-I672)*F672*Q672)</f>
      </c>
      <c r="T672" s="21">
        <f>IF(OR(R672="",N(S672)=0),"",ROUND(R672/S672,2))</f>
      </c>
      <c r="U672" s="19">
        <f>IF(R672="","",IF(R672&gt;0,"Win",IF(R672&lt;0,"Loss","Even")))</f>
      </c>
      <c r="V672" s="20">
        <f>IF(R672="","",SUM($R$5:R672))</f>
      </c>
      <c r="W672" s="20">
        <f>IF(V672="","",MAX(0,MAX($V$5:V672)))</f>
      </c>
      <c r="X672" s="20">
        <f>IF(V672="","",V672-W672)</f>
      </c>
      <c r="Y672" s="19">
        <f>IF(A672="","",IF(COUNTIF($A$5:A672,A672)=1,MAX($Y$4:Y671)+1,""))</f>
      </c>
      <c r="Z672" s="19">
        <f>IF(A672="","",TEXT(A672,"ddd"))</f>
      </c>
    </row>
    <row r="673" spans="1:26" x14ac:dyDescent="0.25">
      <c r="A673" s="15"/>
      <c r="B673" s="16"/>
      <c r="G673" s="17"/>
      <c r="H673" s="17"/>
      <c r="I673" s="17"/>
      <c r="J673" s="17"/>
      <c r="K673" s="18"/>
      <c r="Q673" s="19">
        <f>IF(D673="","",IFERROR(VLOOKUP(D673,Lists!$G$5:$I$40,3,FALSE),""))</f>
      </c>
      <c r="R673" s="20">
        <f>IF(OR(G673="",H673="",Q673=""),"",IF(E673="Short",G673-H673,H673-G673)*F673*Q673-N(K673))</f>
      </c>
      <c r="S673" s="20">
        <f>IF(OR(G673="",I673="",Q673=""),"",ABS(G673-I673)*F673*Q673)</f>
      </c>
      <c r="T673" s="21">
        <f>IF(OR(R673="",N(S673)=0),"",ROUND(R673/S673,2))</f>
      </c>
      <c r="U673" s="19">
        <f>IF(R673="","",IF(R673&gt;0,"Win",IF(R673&lt;0,"Loss","Even")))</f>
      </c>
      <c r="V673" s="20">
        <f>IF(R673="","",SUM($R$5:R673))</f>
      </c>
      <c r="W673" s="20">
        <f>IF(V673="","",MAX(0,MAX($V$5:V673)))</f>
      </c>
      <c r="X673" s="20">
        <f>IF(V673="","",V673-W673)</f>
      </c>
      <c r="Y673" s="19">
        <f>IF(A673="","",IF(COUNTIF($A$5:A673,A673)=1,MAX($Y$4:Y672)+1,""))</f>
      </c>
      <c r="Z673" s="19">
        <f>IF(A673="","",TEXT(A673,"ddd"))</f>
      </c>
    </row>
    <row r="674" spans="1:26" x14ac:dyDescent="0.25">
      <c r="A674" s="15"/>
      <c r="B674" s="16"/>
      <c r="G674" s="17"/>
      <c r="H674" s="17"/>
      <c r="I674" s="17"/>
      <c r="J674" s="17"/>
      <c r="K674" s="18"/>
      <c r="Q674" s="19">
        <f>IF(D674="","",IFERROR(VLOOKUP(D674,Lists!$G$5:$I$40,3,FALSE),""))</f>
      </c>
      <c r="R674" s="20">
        <f>IF(OR(G674="",H674="",Q674=""),"",IF(E674="Short",G674-H674,H674-G674)*F674*Q674-N(K674))</f>
      </c>
      <c r="S674" s="20">
        <f>IF(OR(G674="",I674="",Q674=""),"",ABS(G674-I674)*F674*Q674)</f>
      </c>
      <c r="T674" s="21">
        <f>IF(OR(R674="",N(S674)=0),"",ROUND(R674/S674,2))</f>
      </c>
      <c r="U674" s="19">
        <f>IF(R674="","",IF(R674&gt;0,"Win",IF(R674&lt;0,"Loss","Even")))</f>
      </c>
      <c r="V674" s="20">
        <f>IF(R674="","",SUM($R$5:R674))</f>
      </c>
      <c r="W674" s="20">
        <f>IF(V674="","",MAX(0,MAX($V$5:V674)))</f>
      </c>
      <c r="X674" s="20">
        <f>IF(V674="","",V674-W674)</f>
      </c>
      <c r="Y674" s="19">
        <f>IF(A674="","",IF(COUNTIF($A$5:A674,A674)=1,MAX($Y$4:Y673)+1,""))</f>
      </c>
      <c r="Z674" s="19">
        <f>IF(A674="","",TEXT(A674,"ddd"))</f>
      </c>
    </row>
    <row r="675" spans="1:26" x14ac:dyDescent="0.25">
      <c r="A675" s="15"/>
      <c r="B675" s="16"/>
      <c r="G675" s="17"/>
      <c r="H675" s="17"/>
      <c r="I675" s="17"/>
      <c r="J675" s="17"/>
      <c r="K675" s="18"/>
      <c r="Q675" s="19">
        <f>IF(D675="","",IFERROR(VLOOKUP(D675,Lists!$G$5:$I$40,3,FALSE),""))</f>
      </c>
      <c r="R675" s="20">
        <f>IF(OR(G675="",H675="",Q675=""),"",IF(E675="Short",G675-H675,H675-G675)*F675*Q675-N(K675))</f>
      </c>
      <c r="S675" s="20">
        <f>IF(OR(G675="",I675="",Q675=""),"",ABS(G675-I675)*F675*Q675)</f>
      </c>
      <c r="T675" s="21">
        <f>IF(OR(R675="",N(S675)=0),"",ROUND(R675/S675,2))</f>
      </c>
      <c r="U675" s="19">
        <f>IF(R675="","",IF(R675&gt;0,"Win",IF(R675&lt;0,"Loss","Even")))</f>
      </c>
      <c r="V675" s="20">
        <f>IF(R675="","",SUM($R$5:R675))</f>
      </c>
      <c r="W675" s="20">
        <f>IF(V675="","",MAX(0,MAX($V$5:V675)))</f>
      </c>
      <c r="X675" s="20">
        <f>IF(V675="","",V675-W675)</f>
      </c>
      <c r="Y675" s="19">
        <f>IF(A675="","",IF(COUNTIF($A$5:A675,A675)=1,MAX($Y$4:Y674)+1,""))</f>
      </c>
      <c r="Z675" s="19">
        <f>IF(A675="","",TEXT(A675,"ddd"))</f>
      </c>
    </row>
    <row r="676" spans="1:26" x14ac:dyDescent="0.25">
      <c r="A676" s="15"/>
      <c r="B676" s="16"/>
      <c r="G676" s="17"/>
      <c r="H676" s="17"/>
      <c r="I676" s="17"/>
      <c r="J676" s="17"/>
      <c r="K676" s="18"/>
      <c r="Q676" s="19">
        <f>IF(D676="","",IFERROR(VLOOKUP(D676,Lists!$G$5:$I$40,3,FALSE),""))</f>
      </c>
      <c r="R676" s="20">
        <f>IF(OR(G676="",H676="",Q676=""),"",IF(E676="Short",G676-H676,H676-G676)*F676*Q676-N(K676))</f>
      </c>
      <c r="S676" s="20">
        <f>IF(OR(G676="",I676="",Q676=""),"",ABS(G676-I676)*F676*Q676)</f>
      </c>
      <c r="T676" s="21">
        <f>IF(OR(R676="",N(S676)=0),"",ROUND(R676/S676,2))</f>
      </c>
      <c r="U676" s="19">
        <f>IF(R676="","",IF(R676&gt;0,"Win",IF(R676&lt;0,"Loss","Even")))</f>
      </c>
      <c r="V676" s="20">
        <f>IF(R676="","",SUM($R$5:R676))</f>
      </c>
      <c r="W676" s="20">
        <f>IF(V676="","",MAX(0,MAX($V$5:V676)))</f>
      </c>
      <c r="X676" s="20">
        <f>IF(V676="","",V676-W676)</f>
      </c>
      <c r="Y676" s="19">
        <f>IF(A676="","",IF(COUNTIF($A$5:A676,A676)=1,MAX($Y$4:Y675)+1,""))</f>
      </c>
      <c r="Z676" s="19">
        <f>IF(A676="","",TEXT(A676,"ddd"))</f>
      </c>
    </row>
    <row r="677" spans="1:26" x14ac:dyDescent="0.25">
      <c r="A677" s="15"/>
      <c r="B677" s="16"/>
      <c r="G677" s="17"/>
      <c r="H677" s="17"/>
      <c r="I677" s="17"/>
      <c r="J677" s="17"/>
      <c r="K677" s="18"/>
      <c r="Q677" s="19">
        <f>IF(D677="","",IFERROR(VLOOKUP(D677,Lists!$G$5:$I$40,3,FALSE),""))</f>
      </c>
      <c r="R677" s="20">
        <f>IF(OR(G677="",H677="",Q677=""),"",IF(E677="Short",G677-H677,H677-G677)*F677*Q677-N(K677))</f>
      </c>
      <c r="S677" s="20">
        <f>IF(OR(G677="",I677="",Q677=""),"",ABS(G677-I677)*F677*Q677)</f>
      </c>
      <c r="T677" s="21">
        <f>IF(OR(R677="",N(S677)=0),"",ROUND(R677/S677,2))</f>
      </c>
      <c r="U677" s="19">
        <f>IF(R677="","",IF(R677&gt;0,"Win",IF(R677&lt;0,"Loss","Even")))</f>
      </c>
      <c r="V677" s="20">
        <f>IF(R677="","",SUM($R$5:R677))</f>
      </c>
      <c r="W677" s="20">
        <f>IF(V677="","",MAX(0,MAX($V$5:V677)))</f>
      </c>
      <c r="X677" s="20">
        <f>IF(V677="","",V677-W677)</f>
      </c>
      <c r="Y677" s="19">
        <f>IF(A677="","",IF(COUNTIF($A$5:A677,A677)=1,MAX($Y$4:Y676)+1,""))</f>
      </c>
      <c r="Z677" s="19">
        <f>IF(A677="","",TEXT(A677,"ddd"))</f>
      </c>
    </row>
    <row r="678" spans="1:26" x14ac:dyDescent="0.25">
      <c r="A678" s="15"/>
      <c r="B678" s="16"/>
      <c r="G678" s="17"/>
      <c r="H678" s="17"/>
      <c r="I678" s="17"/>
      <c r="J678" s="17"/>
      <c r="K678" s="18"/>
      <c r="Q678" s="19">
        <f>IF(D678="","",IFERROR(VLOOKUP(D678,Lists!$G$5:$I$40,3,FALSE),""))</f>
      </c>
      <c r="R678" s="20">
        <f>IF(OR(G678="",H678="",Q678=""),"",IF(E678="Short",G678-H678,H678-G678)*F678*Q678-N(K678))</f>
      </c>
      <c r="S678" s="20">
        <f>IF(OR(G678="",I678="",Q678=""),"",ABS(G678-I678)*F678*Q678)</f>
      </c>
      <c r="T678" s="21">
        <f>IF(OR(R678="",N(S678)=0),"",ROUND(R678/S678,2))</f>
      </c>
      <c r="U678" s="19">
        <f>IF(R678="","",IF(R678&gt;0,"Win",IF(R678&lt;0,"Loss","Even")))</f>
      </c>
      <c r="V678" s="20">
        <f>IF(R678="","",SUM($R$5:R678))</f>
      </c>
      <c r="W678" s="20">
        <f>IF(V678="","",MAX(0,MAX($V$5:V678)))</f>
      </c>
      <c r="X678" s="20">
        <f>IF(V678="","",V678-W678)</f>
      </c>
      <c r="Y678" s="19">
        <f>IF(A678="","",IF(COUNTIF($A$5:A678,A678)=1,MAX($Y$4:Y677)+1,""))</f>
      </c>
      <c r="Z678" s="19">
        <f>IF(A678="","",TEXT(A678,"ddd"))</f>
      </c>
    </row>
    <row r="679" spans="1:26" x14ac:dyDescent="0.25">
      <c r="A679" s="15"/>
      <c r="B679" s="16"/>
      <c r="G679" s="17"/>
      <c r="H679" s="17"/>
      <c r="I679" s="17"/>
      <c r="J679" s="17"/>
      <c r="K679" s="18"/>
      <c r="Q679" s="19">
        <f>IF(D679="","",IFERROR(VLOOKUP(D679,Lists!$G$5:$I$40,3,FALSE),""))</f>
      </c>
      <c r="R679" s="20">
        <f>IF(OR(G679="",H679="",Q679=""),"",IF(E679="Short",G679-H679,H679-G679)*F679*Q679-N(K679))</f>
      </c>
      <c r="S679" s="20">
        <f>IF(OR(G679="",I679="",Q679=""),"",ABS(G679-I679)*F679*Q679)</f>
      </c>
      <c r="T679" s="21">
        <f>IF(OR(R679="",N(S679)=0),"",ROUND(R679/S679,2))</f>
      </c>
      <c r="U679" s="19">
        <f>IF(R679="","",IF(R679&gt;0,"Win",IF(R679&lt;0,"Loss","Even")))</f>
      </c>
      <c r="V679" s="20">
        <f>IF(R679="","",SUM($R$5:R679))</f>
      </c>
      <c r="W679" s="20">
        <f>IF(V679="","",MAX(0,MAX($V$5:V679)))</f>
      </c>
      <c r="X679" s="20">
        <f>IF(V679="","",V679-W679)</f>
      </c>
      <c r="Y679" s="19">
        <f>IF(A679="","",IF(COUNTIF($A$5:A679,A679)=1,MAX($Y$4:Y678)+1,""))</f>
      </c>
      <c r="Z679" s="19">
        <f>IF(A679="","",TEXT(A679,"ddd"))</f>
      </c>
    </row>
    <row r="680" spans="1:26" x14ac:dyDescent="0.25">
      <c r="A680" s="15"/>
      <c r="B680" s="16"/>
      <c r="G680" s="17"/>
      <c r="H680" s="17"/>
      <c r="I680" s="17"/>
      <c r="J680" s="17"/>
      <c r="K680" s="18"/>
      <c r="Q680" s="19">
        <f>IF(D680="","",IFERROR(VLOOKUP(D680,Lists!$G$5:$I$40,3,FALSE),""))</f>
      </c>
      <c r="R680" s="20">
        <f>IF(OR(G680="",H680="",Q680=""),"",IF(E680="Short",G680-H680,H680-G680)*F680*Q680-N(K680))</f>
      </c>
      <c r="S680" s="20">
        <f>IF(OR(G680="",I680="",Q680=""),"",ABS(G680-I680)*F680*Q680)</f>
      </c>
      <c r="T680" s="21">
        <f>IF(OR(R680="",N(S680)=0),"",ROUND(R680/S680,2))</f>
      </c>
      <c r="U680" s="19">
        <f>IF(R680="","",IF(R680&gt;0,"Win",IF(R680&lt;0,"Loss","Even")))</f>
      </c>
      <c r="V680" s="20">
        <f>IF(R680="","",SUM($R$5:R680))</f>
      </c>
      <c r="W680" s="20">
        <f>IF(V680="","",MAX(0,MAX($V$5:V680)))</f>
      </c>
      <c r="X680" s="20">
        <f>IF(V680="","",V680-W680)</f>
      </c>
      <c r="Y680" s="19">
        <f>IF(A680="","",IF(COUNTIF($A$5:A680,A680)=1,MAX($Y$4:Y679)+1,""))</f>
      </c>
      <c r="Z680" s="19">
        <f>IF(A680="","",TEXT(A680,"ddd"))</f>
      </c>
    </row>
    <row r="681" spans="1:26" x14ac:dyDescent="0.25">
      <c r="A681" s="15"/>
      <c r="B681" s="16"/>
      <c r="G681" s="17"/>
      <c r="H681" s="17"/>
      <c r="I681" s="17"/>
      <c r="J681" s="17"/>
      <c r="K681" s="18"/>
      <c r="Q681" s="19">
        <f>IF(D681="","",IFERROR(VLOOKUP(D681,Lists!$G$5:$I$40,3,FALSE),""))</f>
      </c>
      <c r="R681" s="20">
        <f>IF(OR(G681="",H681="",Q681=""),"",IF(E681="Short",G681-H681,H681-G681)*F681*Q681-N(K681))</f>
      </c>
      <c r="S681" s="20">
        <f>IF(OR(G681="",I681="",Q681=""),"",ABS(G681-I681)*F681*Q681)</f>
      </c>
      <c r="T681" s="21">
        <f>IF(OR(R681="",N(S681)=0),"",ROUND(R681/S681,2))</f>
      </c>
      <c r="U681" s="19">
        <f>IF(R681="","",IF(R681&gt;0,"Win",IF(R681&lt;0,"Loss","Even")))</f>
      </c>
      <c r="V681" s="20">
        <f>IF(R681="","",SUM($R$5:R681))</f>
      </c>
      <c r="W681" s="20">
        <f>IF(V681="","",MAX(0,MAX($V$5:V681)))</f>
      </c>
      <c r="X681" s="20">
        <f>IF(V681="","",V681-W681)</f>
      </c>
      <c r="Y681" s="19">
        <f>IF(A681="","",IF(COUNTIF($A$5:A681,A681)=1,MAX($Y$4:Y680)+1,""))</f>
      </c>
      <c r="Z681" s="19">
        <f>IF(A681="","",TEXT(A681,"ddd"))</f>
      </c>
    </row>
    <row r="682" spans="1:26" x14ac:dyDescent="0.25">
      <c r="A682" s="15"/>
      <c r="B682" s="16"/>
      <c r="G682" s="17"/>
      <c r="H682" s="17"/>
      <c r="I682" s="17"/>
      <c r="J682" s="17"/>
      <c r="K682" s="18"/>
      <c r="Q682" s="19">
        <f>IF(D682="","",IFERROR(VLOOKUP(D682,Lists!$G$5:$I$40,3,FALSE),""))</f>
      </c>
      <c r="R682" s="20">
        <f>IF(OR(G682="",H682="",Q682=""),"",IF(E682="Short",G682-H682,H682-G682)*F682*Q682-N(K682))</f>
      </c>
      <c r="S682" s="20">
        <f>IF(OR(G682="",I682="",Q682=""),"",ABS(G682-I682)*F682*Q682)</f>
      </c>
      <c r="T682" s="21">
        <f>IF(OR(R682="",N(S682)=0),"",ROUND(R682/S682,2))</f>
      </c>
      <c r="U682" s="19">
        <f>IF(R682="","",IF(R682&gt;0,"Win",IF(R682&lt;0,"Loss","Even")))</f>
      </c>
      <c r="V682" s="20">
        <f>IF(R682="","",SUM($R$5:R682))</f>
      </c>
      <c r="W682" s="20">
        <f>IF(V682="","",MAX(0,MAX($V$5:V682)))</f>
      </c>
      <c r="X682" s="20">
        <f>IF(V682="","",V682-W682)</f>
      </c>
      <c r="Y682" s="19">
        <f>IF(A682="","",IF(COUNTIF($A$5:A682,A682)=1,MAX($Y$4:Y681)+1,""))</f>
      </c>
      <c r="Z682" s="19">
        <f>IF(A682="","",TEXT(A682,"ddd"))</f>
      </c>
    </row>
    <row r="683" spans="1:26" x14ac:dyDescent="0.25">
      <c r="A683" s="15"/>
      <c r="B683" s="16"/>
      <c r="G683" s="17"/>
      <c r="H683" s="17"/>
      <c r="I683" s="17"/>
      <c r="J683" s="17"/>
      <c r="K683" s="18"/>
      <c r="Q683" s="19">
        <f>IF(D683="","",IFERROR(VLOOKUP(D683,Lists!$G$5:$I$40,3,FALSE),""))</f>
      </c>
      <c r="R683" s="20">
        <f>IF(OR(G683="",H683="",Q683=""),"",IF(E683="Short",G683-H683,H683-G683)*F683*Q683-N(K683))</f>
      </c>
      <c r="S683" s="20">
        <f>IF(OR(G683="",I683="",Q683=""),"",ABS(G683-I683)*F683*Q683)</f>
      </c>
      <c r="T683" s="21">
        <f>IF(OR(R683="",N(S683)=0),"",ROUND(R683/S683,2))</f>
      </c>
      <c r="U683" s="19">
        <f>IF(R683="","",IF(R683&gt;0,"Win",IF(R683&lt;0,"Loss","Even")))</f>
      </c>
      <c r="V683" s="20">
        <f>IF(R683="","",SUM($R$5:R683))</f>
      </c>
      <c r="W683" s="20">
        <f>IF(V683="","",MAX(0,MAX($V$5:V683)))</f>
      </c>
      <c r="X683" s="20">
        <f>IF(V683="","",V683-W683)</f>
      </c>
      <c r="Y683" s="19">
        <f>IF(A683="","",IF(COUNTIF($A$5:A683,A683)=1,MAX($Y$4:Y682)+1,""))</f>
      </c>
      <c r="Z683" s="19">
        <f>IF(A683="","",TEXT(A683,"ddd"))</f>
      </c>
    </row>
    <row r="684" spans="1:26" x14ac:dyDescent="0.25">
      <c r="A684" s="15"/>
      <c r="B684" s="16"/>
      <c r="G684" s="17"/>
      <c r="H684" s="17"/>
      <c r="I684" s="17"/>
      <c r="J684" s="17"/>
      <c r="K684" s="18"/>
      <c r="Q684" s="19">
        <f>IF(D684="","",IFERROR(VLOOKUP(D684,Lists!$G$5:$I$40,3,FALSE),""))</f>
      </c>
      <c r="R684" s="20">
        <f>IF(OR(G684="",H684="",Q684=""),"",IF(E684="Short",G684-H684,H684-G684)*F684*Q684-N(K684))</f>
      </c>
      <c r="S684" s="20">
        <f>IF(OR(G684="",I684="",Q684=""),"",ABS(G684-I684)*F684*Q684)</f>
      </c>
      <c r="T684" s="21">
        <f>IF(OR(R684="",N(S684)=0),"",ROUND(R684/S684,2))</f>
      </c>
      <c r="U684" s="19">
        <f>IF(R684="","",IF(R684&gt;0,"Win",IF(R684&lt;0,"Loss","Even")))</f>
      </c>
      <c r="V684" s="20">
        <f>IF(R684="","",SUM($R$5:R684))</f>
      </c>
      <c r="W684" s="20">
        <f>IF(V684="","",MAX(0,MAX($V$5:V684)))</f>
      </c>
      <c r="X684" s="20">
        <f>IF(V684="","",V684-W684)</f>
      </c>
      <c r="Y684" s="19">
        <f>IF(A684="","",IF(COUNTIF($A$5:A684,A684)=1,MAX($Y$4:Y683)+1,""))</f>
      </c>
      <c r="Z684" s="19">
        <f>IF(A684="","",TEXT(A684,"ddd"))</f>
      </c>
    </row>
    <row r="685" spans="1:26" x14ac:dyDescent="0.25">
      <c r="A685" s="15"/>
      <c r="B685" s="16"/>
      <c r="G685" s="17"/>
      <c r="H685" s="17"/>
      <c r="I685" s="17"/>
      <c r="J685" s="17"/>
      <c r="K685" s="18"/>
      <c r="Q685" s="19">
        <f>IF(D685="","",IFERROR(VLOOKUP(D685,Lists!$G$5:$I$40,3,FALSE),""))</f>
      </c>
      <c r="R685" s="20">
        <f>IF(OR(G685="",H685="",Q685=""),"",IF(E685="Short",G685-H685,H685-G685)*F685*Q685-N(K685))</f>
      </c>
      <c r="S685" s="20">
        <f>IF(OR(G685="",I685="",Q685=""),"",ABS(G685-I685)*F685*Q685)</f>
      </c>
      <c r="T685" s="21">
        <f>IF(OR(R685="",N(S685)=0),"",ROUND(R685/S685,2))</f>
      </c>
      <c r="U685" s="19">
        <f>IF(R685="","",IF(R685&gt;0,"Win",IF(R685&lt;0,"Loss","Even")))</f>
      </c>
      <c r="V685" s="20">
        <f>IF(R685="","",SUM($R$5:R685))</f>
      </c>
      <c r="W685" s="20">
        <f>IF(V685="","",MAX(0,MAX($V$5:V685)))</f>
      </c>
      <c r="X685" s="20">
        <f>IF(V685="","",V685-W685)</f>
      </c>
      <c r="Y685" s="19">
        <f>IF(A685="","",IF(COUNTIF($A$5:A685,A685)=1,MAX($Y$4:Y684)+1,""))</f>
      </c>
      <c r="Z685" s="19">
        <f>IF(A685="","",TEXT(A685,"ddd"))</f>
      </c>
    </row>
    <row r="686" spans="1:26" x14ac:dyDescent="0.25">
      <c r="A686" s="15"/>
      <c r="B686" s="16"/>
      <c r="G686" s="17"/>
      <c r="H686" s="17"/>
      <c r="I686" s="17"/>
      <c r="J686" s="17"/>
      <c r="K686" s="18"/>
      <c r="Q686" s="19">
        <f>IF(D686="","",IFERROR(VLOOKUP(D686,Lists!$G$5:$I$40,3,FALSE),""))</f>
      </c>
      <c r="R686" s="20">
        <f>IF(OR(G686="",H686="",Q686=""),"",IF(E686="Short",G686-H686,H686-G686)*F686*Q686-N(K686))</f>
      </c>
      <c r="S686" s="20">
        <f>IF(OR(G686="",I686="",Q686=""),"",ABS(G686-I686)*F686*Q686)</f>
      </c>
      <c r="T686" s="21">
        <f>IF(OR(R686="",N(S686)=0),"",ROUND(R686/S686,2))</f>
      </c>
      <c r="U686" s="19">
        <f>IF(R686="","",IF(R686&gt;0,"Win",IF(R686&lt;0,"Loss","Even")))</f>
      </c>
      <c r="V686" s="20">
        <f>IF(R686="","",SUM($R$5:R686))</f>
      </c>
      <c r="W686" s="20">
        <f>IF(V686="","",MAX(0,MAX($V$5:V686)))</f>
      </c>
      <c r="X686" s="20">
        <f>IF(V686="","",V686-W686)</f>
      </c>
      <c r="Y686" s="19">
        <f>IF(A686="","",IF(COUNTIF($A$5:A686,A686)=1,MAX($Y$4:Y685)+1,""))</f>
      </c>
      <c r="Z686" s="19">
        <f>IF(A686="","",TEXT(A686,"ddd"))</f>
      </c>
    </row>
    <row r="687" spans="1:26" x14ac:dyDescent="0.25">
      <c r="A687" s="15"/>
      <c r="B687" s="16"/>
      <c r="G687" s="17"/>
      <c r="H687" s="17"/>
      <c r="I687" s="17"/>
      <c r="J687" s="17"/>
      <c r="K687" s="18"/>
      <c r="Q687" s="19">
        <f>IF(D687="","",IFERROR(VLOOKUP(D687,Lists!$G$5:$I$40,3,FALSE),""))</f>
      </c>
      <c r="R687" s="20">
        <f>IF(OR(G687="",H687="",Q687=""),"",IF(E687="Short",G687-H687,H687-G687)*F687*Q687-N(K687))</f>
      </c>
      <c r="S687" s="20">
        <f>IF(OR(G687="",I687="",Q687=""),"",ABS(G687-I687)*F687*Q687)</f>
      </c>
      <c r="T687" s="21">
        <f>IF(OR(R687="",N(S687)=0),"",ROUND(R687/S687,2))</f>
      </c>
      <c r="U687" s="19">
        <f>IF(R687="","",IF(R687&gt;0,"Win",IF(R687&lt;0,"Loss","Even")))</f>
      </c>
      <c r="V687" s="20">
        <f>IF(R687="","",SUM($R$5:R687))</f>
      </c>
      <c r="W687" s="20">
        <f>IF(V687="","",MAX(0,MAX($V$5:V687)))</f>
      </c>
      <c r="X687" s="20">
        <f>IF(V687="","",V687-W687)</f>
      </c>
      <c r="Y687" s="19">
        <f>IF(A687="","",IF(COUNTIF($A$5:A687,A687)=1,MAX($Y$4:Y686)+1,""))</f>
      </c>
      <c r="Z687" s="19">
        <f>IF(A687="","",TEXT(A687,"ddd"))</f>
      </c>
    </row>
    <row r="688" spans="1:26" x14ac:dyDescent="0.25">
      <c r="A688" s="15"/>
      <c r="B688" s="16"/>
      <c r="G688" s="17"/>
      <c r="H688" s="17"/>
      <c r="I688" s="17"/>
      <c r="J688" s="17"/>
      <c r="K688" s="18"/>
      <c r="Q688" s="19">
        <f>IF(D688="","",IFERROR(VLOOKUP(D688,Lists!$G$5:$I$40,3,FALSE),""))</f>
      </c>
      <c r="R688" s="20">
        <f>IF(OR(G688="",H688="",Q688=""),"",IF(E688="Short",G688-H688,H688-G688)*F688*Q688-N(K688))</f>
      </c>
      <c r="S688" s="20">
        <f>IF(OR(G688="",I688="",Q688=""),"",ABS(G688-I688)*F688*Q688)</f>
      </c>
      <c r="T688" s="21">
        <f>IF(OR(R688="",N(S688)=0),"",ROUND(R688/S688,2))</f>
      </c>
      <c r="U688" s="19">
        <f>IF(R688="","",IF(R688&gt;0,"Win",IF(R688&lt;0,"Loss","Even")))</f>
      </c>
      <c r="V688" s="20">
        <f>IF(R688="","",SUM($R$5:R688))</f>
      </c>
      <c r="W688" s="20">
        <f>IF(V688="","",MAX(0,MAX($V$5:V688)))</f>
      </c>
      <c r="X688" s="20">
        <f>IF(V688="","",V688-W688)</f>
      </c>
      <c r="Y688" s="19">
        <f>IF(A688="","",IF(COUNTIF($A$5:A688,A688)=1,MAX($Y$4:Y687)+1,""))</f>
      </c>
      <c r="Z688" s="19">
        <f>IF(A688="","",TEXT(A688,"ddd"))</f>
      </c>
    </row>
    <row r="689" spans="1:26" x14ac:dyDescent="0.25">
      <c r="A689" s="15"/>
      <c r="B689" s="16"/>
      <c r="G689" s="17"/>
      <c r="H689" s="17"/>
      <c r="I689" s="17"/>
      <c r="J689" s="17"/>
      <c r="K689" s="18"/>
      <c r="Q689" s="19">
        <f>IF(D689="","",IFERROR(VLOOKUP(D689,Lists!$G$5:$I$40,3,FALSE),""))</f>
      </c>
      <c r="R689" s="20">
        <f>IF(OR(G689="",H689="",Q689=""),"",IF(E689="Short",G689-H689,H689-G689)*F689*Q689-N(K689))</f>
      </c>
      <c r="S689" s="20">
        <f>IF(OR(G689="",I689="",Q689=""),"",ABS(G689-I689)*F689*Q689)</f>
      </c>
      <c r="T689" s="21">
        <f>IF(OR(R689="",N(S689)=0),"",ROUND(R689/S689,2))</f>
      </c>
      <c r="U689" s="19">
        <f>IF(R689="","",IF(R689&gt;0,"Win",IF(R689&lt;0,"Loss","Even")))</f>
      </c>
      <c r="V689" s="20">
        <f>IF(R689="","",SUM($R$5:R689))</f>
      </c>
      <c r="W689" s="20">
        <f>IF(V689="","",MAX(0,MAX($V$5:V689)))</f>
      </c>
      <c r="X689" s="20">
        <f>IF(V689="","",V689-W689)</f>
      </c>
      <c r="Y689" s="19">
        <f>IF(A689="","",IF(COUNTIF($A$5:A689,A689)=1,MAX($Y$4:Y688)+1,""))</f>
      </c>
      <c r="Z689" s="19">
        <f>IF(A689="","",TEXT(A689,"ddd"))</f>
      </c>
    </row>
    <row r="690" spans="1:26" x14ac:dyDescent="0.25">
      <c r="A690" s="15"/>
      <c r="B690" s="16"/>
      <c r="G690" s="17"/>
      <c r="H690" s="17"/>
      <c r="I690" s="17"/>
      <c r="J690" s="17"/>
      <c r="K690" s="18"/>
      <c r="Q690" s="19">
        <f>IF(D690="","",IFERROR(VLOOKUP(D690,Lists!$G$5:$I$40,3,FALSE),""))</f>
      </c>
      <c r="R690" s="20">
        <f>IF(OR(G690="",H690="",Q690=""),"",IF(E690="Short",G690-H690,H690-G690)*F690*Q690-N(K690))</f>
      </c>
      <c r="S690" s="20">
        <f>IF(OR(G690="",I690="",Q690=""),"",ABS(G690-I690)*F690*Q690)</f>
      </c>
      <c r="T690" s="21">
        <f>IF(OR(R690="",N(S690)=0),"",ROUND(R690/S690,2))</f>
      </c>
      <c r="U690" s="19">
        <f>IF(R690="","",IF(R690&gt;0,"Win",IF(R690&lt;0,"Loss","Even")))</f>
      </c>
      <c r="V690" s="20">
        <f>IF(R690="","",SUM($R$5:R690))</f>
      </c>
      <c r="W690" s="20">
        <f>IF(V690="","",MAX(0,MAX($V$5:V690)))</f>
      </c>
      <c r="X690" s="20">
        <f>IF(V690="","",V690-W690)</f>
      </c>
      <c r="Y690" s="19">
        <f>IF(A690="","",IF(COUNTIF($A$5:A690,A690)=1,MAX($Y$4:Y689)+1,""))</f>
      </c>
      <c r="Z690" s="19">
        <f>IF(A690="","",TEXT(A690,"ddd"))</f>
      </c>
    </row>
    <row r="691" spans="1:26" x14ac:dyDescent="0.25">
      <c r="A691" s="15"/>
      <c r="B691" s="16"/>
      <c r="G691" s="17"/>
      <c r="H691" s="17"/>
      <c r="I691" s="17"/>
      <c r="J691" s="17"/>
      <c r="K691" s="18"/>
      <c r="Q691" s="19">
        <f>IF(D691="","",IFERROR(VLOOKUP(D691,Lists!$G$5:$I$40,3,FALSE),""))</f>
      </c>
      <c r="R691" s="20">
        <f>IF(OR(G691="",H691="",Q691=""),"",IF(E691="Short",G691-H691,H691-G691)*F691*Q691-N(K691))</f>
      </c>
      <c r="S691" s="20">
        <f>IF(OR(G691="",I691="",Q691=""),"",ABS(G691-I691)*F691*Q691)</f>
      </c>
      <c r="T691" s="21">
        <f>IF(OR(R691="",N(S691)=0),"",ROUND(R691/S691,2))</f>
      </c>
      <c r="U691" s="19">
        <f>IF(R691="","",IF(R691&gt;0,"Win",IF(R691&lt;0,"Loss","Even")))</f>
      </c>
      <c r="V691" s="20">
        <f>IF(R691="","",SUM($R$5:R691))</f>
      </c>
      <c r="W691" s="20">
        <f>IF(V691="","",MAX(0,MAX($V$5:V691)))</f>
      </c>
      <c r="X691" s="20">
        <f>IF(V691="","",V691-W691)</f>
      </c>
      <c r="Y691" s="19">
        <f>IF(A691="","",IF(COUNTIF($A$5:A691,A691)=1,MAX($Y$4:Y690)+1,""))</f>
      </c>
      <c r="Z691" s="19">
        <f>IF(A691="","",TEXT(A691,"ddd"))</f>
      </c>
    </row>
    <row r="692" spans="1:26" x14ac:dyDescent="0.25">
      <c r="A692" s="15"/>
      <c r="B692" s="16"/>
      <c r="G692" s="17"/>
      <c r="H692" s="17"/>
      <c r="I692" s="17"/>
      <c r="J692" s="17"/>
      <c r="K692" s="18"/>
      <c r="Q692" s="19">
        <f>IF(D692="","",IFERROR(VLOOKUP(D692,Lists!$G$5:$I$40,3,FALSE),""))</f>
      </c>
      <c r="R692" s="20">
        <f>IF(OR(G692="",H692="",Q692=""),"",IF(E692="Short",G692-H692,H692-G692)*F692*Q692-N(K692))</f>
      </c>
      <c r="S692" s="20">
        <f>IF(OR(G692="",I692="",Q692=""),"",ABS(G692-I692)*F692*Q692)</f>
      </c>
      <c r="T692" s="21">
        <f>IF(OR(R692="",N(S692)=0),"",ROUND(R692/S692,2))</f>
      </c>
      <c r="U692" s="19">
        <f>IF(R692="","",IF(R692&gt;0,"Win",IF(R692&lt;0,"Loss","Even")))</f>
      </c>
      <c r="V692" s="20">
        <f>IF(R692="","",SUM($R$5:R692))</f>
      </c>
      <c r="W692" s="20">
        <f>IF(V692="","",MAX(0,MAX($V$5:V692)))</f>
      </c>
      <c r="X692" s="20">
        <f>IF(V692="","",V692-W692)</f>
      </c>
      <c r="Y692" s="19">
        <f>IF(A692="","",IF(COUNTIF($A$5:A692,A692)=1,MAX($Y$4:Y691)+1,""))</f>
      </c>
      <c r="Z692" s="19">
        <f>IF(A692="","",TEXT(A692,"ddd"))</f>
      </c>
    </row>
    <row r="693" spans="1:26" x14ac:dyDescent="0.25">
      <c r="A693" s="15"/>
      <c r="B693" s="16"/>
      <c r="G693" s="17"/>
      <c r="H693" s="17"/>
      <c r="I693" s="17"/>
      <c r="J693" s="17"/>
      <c r="K693" s="18"/>
      <c r="Q693" s="19">
        <f>IF(D693="","",IFERROR(VLOOKUP(D693,Lists!$G$5:$I$40,3,FALSE),""))</f>
      </c>
      <c r="R693" s="20">
        <f>IF(OR(G693="",H693="",Q693=""),"",IF(E693="Short",G693-H693,H693-G693)*F693*Q693-N(K693))</f>
      </c>
      <c r="S693" s="20">
        <f>IF(OR(G693="",I693="",Q693=""),"",ABS(G693-I693)*F693*Q693)</f>
      </c>
      <c r="T693" s="21">
        <f>IF(OR(R693="",N(S693)=0),"",ROUND(R693/S693,2))</f>
      </c>
      <c r="U693" s="19">
        <f>IF(R693="","",IF(R693&gt;0,"Win",IF(R693&lt;0,"Loss","Even")))</f>
      </c>
      <c r="V693" s="20">
        <f>IF(R693="","",SUM($R$5:R693))</f>
      </c>
      <c r="W693" s="20">
        <f>IF(V693="","",MAX(0,MAX($V$5:V693)))</f>
      </c>
      <c r="X693" s="20">
        <f>IF(V693="","",V693-W693)</f>
      </c>
      <c r="Y693" s="19">
        <f>IF(A693="","",IF(COUNTIF($A$5:A693,A693)=1,MAX($Y$4:Y692)+1,""))</f>
      </c>
      <c r="Z693" s="19">
        <f>IF(A693="","",TEXT(A693,"ddd"))</f>
      </c>
    </row>
    <row r="694" spans="1:26" x14ac:dyDescent="0.25">
      <c r="A694" s="15"/>
      <c r="B694" s="16"/>
      <c r="G694" s="17"/>
      <c r="H694" s="17"/>
      <c r="I694" s="17"/>
      <c r="J694" s="17"/>
      <c r="K694" s="18"/>
      <c r="Q694" s="19">
        <f>IF(D694="","",IFERROR(VLOOKUP(D694,Lists!$G$5:$I$40,3,FALSE),""))</f>
      </c>
      <c r="R694" s="20">
        <f>IF(OR(G694="",H694="",Q694=""),"",IF(E694="Short",G694-H694,H694-G694)*F694*Q694-N(K694))</f>
      </c>
      <c r="S694" s="20">
        <f>IF(OR(G694="",I694="",Q694=""),"",ABS(G694-I694)*F694*Q694)</f>
      </c>
      <c r="T694" s="21">
        <f>IF(OR(R694="",N(S694)=0),"",ROUND(R694/S694,2))</f>
      </c>
      <c r="U694" s="19">
        <f>IF(R694="","",IF(R694&gt;0,"Win",IF(R694&lt;0,"Loss","Even")))</f>
      </c>
      <c r="V694" s="20">
        <f>IF(R694="","",SUM($R$5:R694))</f>
      </c>
      <c r="W694" s="20">
        <f>IF(V694="","",MAX(0,MAX($V$5:V694)))</f>
      </c>
      <c r="X694" s="20">
        <f>IF(V694="","",V694-W694)</f>
      </c>
      <c r="Y694" s="19">
        <f>IF(A694="","",IF(COUNTIF($A$5:A694,A694)=1,MAX($Y$4:Y693)+1,""))</f>
      </c>
      <c r="Z694" s="19">
        <f>IF(A694="","",TEXT(A694,"ddd"))</f>
      </c>
    </row>
    <row r="695" spans="1:26" x14ac:dyDescent="0.25">
      <c r="A695" s="15"/>
      <c r="B695" s="16"/>
      <c r="G695" s="17"/>
      <c r="H695" s="17"/>
      <c r="I695" s="17"/>
      <c r="J695" s="17"/>
      <c r="K695" s="18"/>
      <c r="Q695" s="19">
        <f>IF(D695="","",IFERROR(VLOOKUP(D695,Lists!$G$5:$I$40,3,FALSE),""))</f>
      </c>
      <c r="R695" s="20">
        <f>IF(OR(G695="",H695="",Q695=""),"",IF(E695="Short",G695-H695,H695-G695)*F695*Q695-N(K695))</f>
      </c>
      <c r="S695" s="20">
        <f>IF(OR(G695="",I695="",Q695=""),"",ABS(G695-I695)*F695*Q695)</f>
      </c>
      <c r="T695" s="21">
        <f>IF(OR(R695="",N(S695)=0),"",ROUND(R695/S695,2))</f>
      </c>
      <c r="U695" s="19">
        <f>IF(R695="","",IF(R695&gt;0,"Win",IF(R695&lt;0,"Loss","Even")))</f>
      </c>
      <c r="V695" s="20">
        <f>IF(R695="","",SUM($R$5:R695))</f>
      </c>
      <c r="W695" s="20">
        <f>IF(V695="","",MAX(0,MAX($V$5:V695)))</f>
      </c>
      <c r="X695" s="20">
        <f>IF(V695="","",V695-W695)</f>
      </c>
      <c r="Y695" s="19">
        <f>IF(A695="","",IF(COUNTIF($A$5:A695,A695)=1,MAX($Y$4:Y694)+1,""))</f>
      </c>
      <c r="Z695" s="19">
        <f>IF(A695="","",TEXT(A695,"ddd"))</f>
      </c>
    </row>
    <row r="696" spans="1:26" x14ac:dyDescent="0.25">
      <c r="A696" s="15"/>
      <c r="B696" s="16"/>
      <c r="G696" s="17"/>
      <c r="H696" s="17"/>
      <c r="I696" s="17"/>
      <c r="J696" s="17"/>
      <c r="K696" s="18"/>
      <c r="Q696" s="19">
        <f>IF(D696="","",IFERROR(VLOOKUP(D696,Lists!$G$5:$I$40,3,FALSE),""))</f>
      </c>
      <c r="R696" s="20">
        <f>IF(OR(G696="",H696="",Q696=""),"",IF(E696="Short",G696-H696,H696-G696)*F696*Q696-N(K696))</f>
      </c>
      <c r="S696" s="20">
        <f>IF(OR(G696="",I696="",Q696=""),"",ABS(G696-I696)*F696*Q696)</f>
      </c>
      <c r="T696" s="21">
        <f>IF(OR(R696="",N(S696)=0),"",ROUND(R696/S696,2))</f>
      </c>
      <c r="U696" s="19">
        <f>IF(R696="","",IF(R696&gt;0,"Win",IF(R696&lt;0,"Loss","Even")))</f>
      </c>
      <c r="V696" s="20">
        <f>IF(R696="","",SUM($R$5:R696))</f>
      </c>
      <c r="W696" s="20">
        <f>IF(V696="","",MAX(0,MAX($V$5:V696)))</f>
      </c>
      <c r="X696" s="20">
        <f>IF(V696="","",V696-W696)</f>
      </c>
      <c r="Y696" s="19">
        <f>IF(A696="","",IF(COUNTIF($A$5:A696,A696)=1,MAX($Y$4:Y695)+1,""))</f>
      </c>
      <c r="Z696" s="19">
        <f>IF(A696="","",TEXT(A696,"ddd"))</f>
      </c>
    </row>
    <row r="697" spans="1:26" x14ac:dyDescent="0.25">
      <c r="A697" s="15"/>
      <c r="B697" s="16"/>
      <c r="G697" s="17"/>
      <c r="H697" s="17"/>
      <c r="I697" s="17"/>
      <c r="J697" s="17"/>
      <c r="K697" s="18"/>
      <c r="Q697" s="19">
        <f>IF(D697="","",IFERROR(VLOOKUP(D697,Lists!$G$5:$I$40,3,FALSE),""))</f>
      </c>
      <c r="R697" s="20">
        <f>IF(OR(G697="",H697="",Q697=""),"",IF(E697="Short",G697-H697,H697-G697)*F697*Q697-N(K697))</f>
      </c>
      <c r="S697" s="20">
        <f>IF(OR(G697="",I697="",Q697=""),"",ABS(G697-I697)*F697*Q697)</f>
      </c>
      <c r="T697" s="21">
        <f>IF(OR(R697="",N(S697)=0),"",ROUND(R697/S697,2))</f>
      </c>
      <c r="U697" s="19">
        <f>IF(R697="","",IF(R697&gt;0,"Win",IF(R697&lt;0,"Loss","Even")))</f>
      </c>
      <c r="V697" s="20">
        <f>IF(R697="","",SUM($R$5:R697))</f>
      </c>
      <c r="W697" s="20">
        <f>IF(V697="","",MAX(0,MAX($V$5:V697)))</f>
      </c>
      <c r="X697" s="20">
        <f>IF(V697="","",V697-W697)</f>
      </c>
      <c r="Y697" s="19">
        <f>IF(A697="","",IF(COUNTIF($A$5:A697,A697)=1,MAX($Y$4:Y696)+1,""))</f>
      </c>
      <c r="Z697" s="19">
        <f>IF(A697="","",TEXT(A697,"ddd"))</f>
      </c>
    </row>
    <row r="698" spans="1:26" x14ac:dyDescent="0.25">
      <c r="A698" s="15"/>
      <c r="B698" s="16"/>
      <c r="G698" s="17"/>
      <c r="H698" s="17"/>
      <c r="I698" s="17"/>
      <c r="J698" s="17"/>
      <c r="K698" s="18"/>
      <c r="Q698" s="19">
        <f>IF(D698="","",IFERROR(VLOOKUP(D698,Lists!$G$5:$I$40,3,FALSE),""))</f>
      </c>
      <c r="R698" s="20">
        <f>IF(OR(G698="",H698="",Q698=""),"",IF(E698="Short",G698-H698,H698-G698)*F698*Q698-N(K698))</f>
      </c>
      <c r="S698" s="20">
        <f>IF(OR(G698="",I698="",Q698=""),"",ABS(G698-I698)*F698*Q698)</f>
      </c>
      <c r="T698" s="21">
        <f>IF(OR(R698="",N(S698)=0),"",ROUND(R698/S698,2))</f>
      </c>
      <c r="U698" s="19">
        <f>IF(R698="","",IF(R698&gt;0,"Win",IF(R698&lt;0,"Loss","Even")))</f>
      </c>
      <c r="V698" s="20">
        <f>IF(R698="","",SUM($R$5:R698))</f>
      </c>
      <c r="W698" s="20">
        <f>IF(V698="","",MAX(0,MAX($V$5:V698)))</f>
      </c>
      <c r="X698" s="20">
        <f>IF(V698="","",V698-W698)</f>
      </c>
      <c r="Y698" s="19">
        <f>IF(A698="","",IF(COUNTIF($A$5:A698,A698)=1,MAX($Y$4:Y697)+1,""))</f>
      </c>
      <c r="Z698" s="19">
        <f>IF(A698="","",TEXT(A698,"ddd"))</f>
      </c>
    </row>
    <row r="699" spans="1:26" x14ac:dyDescent="0.25">
      <c r="A699" s="15"/>
      <c r="B699" s="16"/>
      <c r="G699" s="17"/>
      <c r="H699" s="17"/>
      <c r="I699" s="17"/>
      <c r="J699" s="17"/>
      <c r="K699" s="18"/>
      <c r="Q699" s="19">
        <f>IF(D699="","",IFERROR(VLOOKUP(D699,Lists!$G$5:$I$40,3,FALSE),""))</f>
      </c>
      <c r="R699" s="20">
        <f>IF(OR(G699="",H699="",Q699=""),"",IF(E699="Short",G699-H699,H699-G699)*F699*Q699-N(K699))</f>
      </c>
      <c r="S699" s="20">
        <f>IF(OR(G699="",I699="",Q699=""),"",ABS(G699-I699)*F699*Q699)</f>
      </c>
      <c r="T699" s="21">
        <f>IF(OR(R699="",N(S699)=0),"",ROUND(R699/S699,2))</f>
      </c>
      <c r="U699" s="19">
        <f>IF(R699="","",IF(R699&gt;0,"Win",IF(R699&lt;0,"Loss","Even")))</f>
      </c>
      <c r="V699" s="20">
        <f>IF(R699="","",SUM($R$5:R699))</f>
      </c>
      <c r="W699" s="20">
        <f>IF(V699="","",MAX(0,MAX($V$5:V699)))</f>
      </c>
      <c r="X699" s="20">
        <f>IF(V699="","",V699-W699)</f>
      </c>
      <c r="Y699" s="19">
        <f>IF(A699="","",IF(COUNTIF($A$5:A699,A699)=1,MAX($Y$4:Y698)+1,""))</f>
      </c>
      <c r="Z699" s="19">
        <f>IF(A699="","",TEXT(A699,"ddd"))</f>
      </c>
    </row>
    <row r="700" spans="1:26" x14ac:dyDescent="0.25">
      <c r="A700" s="15"/>
      <c r="B700" s="16"/>
      <c r="G700" s="17"/>
      <c r="H700" s="17"/>
      <c r="I700" s="17"/>
      <c r="J700" s="17"/>
      <c r="K700" s="18"/>
      <c r="Q700" s="19">
        <f>IF(D700="","",IFERROR(VLOOKUP(D700,Lists!$G$5:$I$40,3,FALSE),""))</f>
      </c>
      <c r="R700" s="20">
        <f>IF(OR(G700="",H700="",Q700=""),"",IF(E700="Short",G700-H700,H700-G700)*F700*Q700-N(K700))</f>
      </c>
      <c r="S700" s="20">
        <f>IF(OR(G700="",I700="",Q700=""),"",ABS(G700-I700)*F700*Q700)</f>
      </c>
      <c r="T700" s="21">
        <f>IF(OR(R700="",N(S700)=0),"",ROUND(R700/S700,2))</f>
      </c>
      <c r="U700" s="19">
        <f>IF(R700="","",IF(R700&gt;0,"Win",IF(R700&lt;0,"Loss","Even")))</f>
      </c>
      <c r="V700" s="20">
        <f>IF(R700="","",SUM($R$5:R700))</f>
      </c>
      <c r="W700" s="20">
        <f>IF(V700="","",MAX(0,MAX($V$5:V700)))</f>
      </c>
      <c r="X700" s="20">
        <f>IF(V700="","",V700-W700)</f>
      </c>
      <c r="Y700" s="19">
        <f>IF(A700="","",IF(COUNTIF($A$5:A700,A700)=1,MAX($Y$4:Y699)+1,""))</f>
      </c>
      <c r="Z700" s="19">
        <f>IF(A700="","",TEXT(A700,"ddd"))</f>
      </c>
    </row>
    <row r="701" spans="1:26" x14ac:dyDescent="0.25">
      <c r="A701" s="15"/>
      <c r="B701" s="16"/>
      <c r="G701" s="17"/>
      <c r="H701" s="17"/>
      <c r="I701" s="17"/>
      <c r="J701" s="17"/>
      <c r="K701" s="18"/>
      <c r="Q701" s="19">
        <f>IF(D701="","",IFERROR(VLOOKUP(D701,Lists!$G$5:$I$40,3,FALSE),""))</f>
      </c>
      <c r="R701" s="20">
        <f>IF(OR(G701="",H701="",Q701=""),"",IF(E701="Short",G701-H701,H701-G701)*F701*Q701-N(K701))</f>
      </c>
      <c r="S701" s="20">
        <f>IF(OR(G701="",I701="",Q701=""),"",ABS(G701-I701)*F701*Q701)</f>
      </c>
      <c r="T701" s="21">
        <f>IF(OR(R701="",N(S701)=0),"",ROUND(R701/S701,2))</f>
      </c>
      <c r="U701" s="19">
        <f>IF(R701="","",IF(R701&gt;0,"Win",IF(R701&lt;0,"Loss","Even")))</f>
      </c>
      <c r="V701" s="20">
        <f>IF(R701="","",SUM($R$5:R701))</f>
      </c>
      <c r="W701" s="20">
        <f>IF(V701="","",MAX(0,MAX($V$5:V701)))</f>
      </c>
      <c r="X701" s="20">
        <f>IF(V701="","",V701-W701)</f>
      </c>
      <c r="Y701" s="19">
        <f>IF(A701="","",IF(COUNTIF($A$5:A701,A701)=1,MAX($Y$4:Y700)+1,""))</f>
      </c>
      <c r="Z701" s="19">
        <f>IF(A701="","",TEXT(A701,"ddd"))</f>
      </c>
    </row>
    <row r="702" spans="1:26" x14ac:dyDescent="0.25">
      <c r="A702" s="15"/>
      <c r="B702" s="16"/>
      <c r="G702" s="17"/>
      <c r="H702" s="17"/>
      <c r="I702" s="17"/>
      <c r="J702" s="17"/>
      <c r="K702" s="18"/>
      <c r="Q702" s="19">
        <f>IF(D702="","",IFERROR(VLOOKUP(D702,Lists!$G$5:$I$40,3,FALSE),""))</f>
      </c>
      <c r="R702" s="20">
        <f>IF(OR(G702="",H702="",Q702=""),"",IF(E702="Short",G702-H702,H702-G702)*F702*Q702-N(K702))</f>
      </c>
      <c r="S702" s="20">
        <f>IF(OR(G702="",I702="",Q702=""),"",ABS(G702-I702)*F702*Q702)</f>
      </c>
      <c r="T702" s="21">
        <f>IF(OR(R702="",N(S702)=0),"",ROUND(R702/S702,2))</f>
      </c>
      <c r="U702" s="19">
        <f>IF(R702="","",IF(R702&gt;0,"Win",IF(R702&lt;0,"Loss","Even")))</f>
      </c>
      <c r="V702" s="20">
        <f>IF(R702="","",SUM($R$5:R702))</f>
      </c>
      <c r="W702" s="20">
        <f>IF(V702="","",MAX(0,MAX($V$5:V702)))</f>
      </c>
      <c r="X702" s="20">
        <f>IF(V702="","",V702-W702)</f>
      </c>
      <c r="Y702" s="19">
        <f>IF(A702="","",IF(COUNTIF($A$5:A702,A702)=1,MAX($Y$4:Y701)+1,""))</f>
      </c>
      <c r="Z702" s="19">
        <f>IF(A702="","",TEXT(A702,"ddd"))</f>
      </c>
    </row>
    <row r="703" spans="1:26" x14ac:dyDescent="0.25">
      <c r="A703" s="15"/>
      <c r="B703" s="16"/>
      <c r="G703" s="17"/>
      <c r="H703" s="17"/>
      <c r="I703" s="17"/>
      <c r="J703" s="17"/>
      <c r="K703" s="18"/>
      <c r="Q703" s="19">
        <f>IF(D703="","",IFERROR(VLOOKUP(D703,Lists!$G$5:$I$40,3,FALSE),""))</f>
      </c>
      <c r="R703" s="20">
        <f>IF(OR(G703="",H703="",Q703=""),"",IF(E703="Short",G703-H703,H703-G703)*F703*Q703-N(K703))</f>
      </c>
      <c r="S703" s="20">
        <f>IF(OR(G703="",I703="",Q703=""),"",ABS(G703-I703)*F703*Q703)</f>
      </c>
      <c r="T703" s="21">
        <f>IF(OR(R703="",N(S703)=0),"",ROUND(R703/S703,2))</f>
      </c>
      <c r="U703" s="19">
        <f>IF(R703="","",IF(R703&gt;0,"Win",IF(R703&lt;0,"Loss","Even")))</f>
      </c>
      <c r="V703" s="20">
        <f>IF(R703="","",SUM($R$5:R703))</f>
      </c>
      <c r="W703" s="20">
        <f>IF(V703="","",MAX(0,MAX($V$5:V703)))</f>
      </c>
      <c r="X703" s="20">
        <f>IF(V703="","",V703-W703)</f>
      </c>
      <c r="Y703" s="19">
        <f>IF(A703="","",IF(COUNTIF($A$5:A703,A703)=1,MAX($Y$4:Y702)+1,""))</f>
      </c>
      <c r="Z703" s="19">
        <f>IF(A703="","",TEXT(A703,"ddd"))</f>
      </c>
    </row>
    <row r="704" spans="1:26" x14ac:dyDescent="0.25">
      <c r="A704" s="15"/>
      <c r="B704" s="16"/>
      <c r="G704" s="17"/>
      <c r="H704" s="17"/>
      <c r="I704" s="17"/>
      <c r="J704" s="17"/>
      <c r="K704" s="18"/>
      <c r="Q704" s="19">
        <f>IF(D704="","",IFERROR(VLOOKUP(D704,Lists!$G$5:$I$40,3,FALSE),""))</f>
      </c>
      <c r="R704" s="20">
        <f>IF(OR(G704="",H704="",Q704=""),"",IF(E704="Short",G704-H704,H704-G704)*F704*Q704-N(K704))</f>
      </c>
      <c r="S704" s="20">
        <f>IF(OR(G704="",I704="",Q704=""),"",ABS(G704-I704)*F704*Q704)</f>
      </c>
      <c r="T704" s="21">
        <f>IF(OR(R704="",N(S704)=0),"",ROUND(R704/S704,2))</f>
      </c>
      <c r="U704" s="19">
        <f>IF(R704="","",IF(R704&gt;0,"Win",IF(R704&lt;0,"Loss","Even")))</f>
      </c>
      <c r="V704" s="20">
        <f>IF(R704="","",SUM($R$5:R704))</f>
      </c>
      <c r="W704" s="20">
        <f>IF(V704="","",MAX(0,MAX($V$5:V704)))</f>
      </c>
      <c r="X704" s="20">
        <f>IF(V704="","",V704-W704)</f>
      </c>
      <c r="Y704" s="19">
        <f>IF(A704="","",IF(COUNTIF($A$5:A704,A704)=1,MAX($Y$4:Y703)+1,""))</f>
      </c>
      <c r="Z704" s="19">
        <f>IF(A704="","",TEXT(A704,"ddd"))</f>
      </c>
    </row>
    <row r="705" spans="1:26" x14ac:dyDescent="0.25">
      <c r="A705" s="15"/>
      <c r="B705" s="16"/>
      <c r="G705" s="17"/>
      <c r="H705" s="17"/>
      <c r="I705" s="17"/>
      <c r="J705" s="17"/>
      <c r="K705" s="18"/>
      <c r="Q705" s="19">
        <f>IF(D705="","",IFERROR(VLOOKUP(D705,Lists!$G$5:$I$40,3,FALSE),""))</f>
      </c>
      <c r="R705" s="20">
        <f>IF(OR(G705="",H705="",Q705=""),"",IF(E705="Short",G705-H705,H705-G705)*F705*Q705-N(K705))</f>
      </c>
      <c r="S705" s="20">
        <f>IF(OR(G705="",I705="",Q705=""),"",ABS(G705-I705)*F705*Q705)</f>
      </c>
      <c r="T705" s="21">
        <f>IF(OR(R705="",N(S705)=0),"",ROUND(R705/S705,2))</f>
      </c>
      <c r="U705" s="19">
        <f>IF(R705="","",IF(R705&gt;0,"Win",IF(R705&lt;0,"Loss","Even")))</f>
      </c>
      <c r="V705" s="20">
        <f>IF(R705="","",SUM($R$5:R705))</f>
      </c>
      <c r="W705" s="20">
        <f>IF(V705="","",MAX(0,MAX($V$5:V705)))</f>
      </c>
      <c r="X705" s="20">
        <f>IF(V705="","",V705-W705)</f>
      </c>
      <c r="Y705" s="19">
        <f>IF(A705="","",IF(COUNTIF($A$5:A705,A705)=1,MAX($Y$4:Y704)+1,""))</f>
      </c>
      <c r="Z705" s="19">
        <f>IF(A705="","",TEXT(A705,"ddd"))</f>
      </c>
    </row>
    <row r="706" spans="1:26" x14ac:dyDescent="0.25">
      <c r="A706" s="15"/>
      <c r="B706" s="16"/>
      <c r="G706" s="17"/>
      <c r="H706" s="17"/>
      <c r="I706" s="17"/>
      <c r="J706" s="17"/>
      <c r="K706" s="18"/>
      <c r="Q706" s="19">
        <f>IF(D706="","",IFERROR(VLOOKUP(D706,Lists!$G$5:$I$40,3,FALSE),""))</f>
      </c>
      <c r="R706" s="20">
        <f>IF(OR(G706="",H706="",Q706=""),"",IF(E706="Short",G706-H706,H706-G706)*F706*Q706-N(K706))</f>
      </c>
      <c r="S706" s="20">
        <f>IF(OR(G706="",I706="",Q706=""),"",ABS(G706-I706)*F706*Q706)</f>
      </c>
      <c r="T706" s="21">
        <f>IF(OR(R706="",N(S706)=0),"",ROUND(R706/S706,2))</f>
      </c>
      <c r="U706" s="19">
        <f>IF(R706="","",IF(R706&gt;0,"Win",IF(R706&lt;0,"Loss","Even")))</f>
      </c>
      <c r="V706" s="20">
        <f>IF(R706="","",SUM($R$5:R706))</f>
      </c>
      <c r="W706" s="20">
        <f>IF(V706="","",MAX(0,MAX($V$5:V706)))</f>
      </c>
      <c r="X706" s="20">
        <f>IF(V706="","",V706-W706)</f>
      </c>
      <c r="Y706" s="19">
        <f>IF(A706="","",IF(COUNTIF($A$5:A706,A706)=1,MAX($Y$4:Y705)+1,""))</f>
      </c>
      <c r="Z706" s="19">
        <f>IF(A706="","",TEXT(A706,"ddd"))</f>
      </c>
    </row>
    <row r="707" spans="1:26" x14ac:dyDescent="0.25">
      <c r="A707" s="15"/>
      <c r="B707" s="16"/>
      <c r="G707" s="17"/>
      <c r="H707" s="17"/>
      <c r="I707" s="17"/>
      <c r="J707" s="17"/>
      <c r="K707" s="18"/>
      <c r="Q707" s="19">
        <f>IF(D707="","",IFERROR(VLOOKUP(D707,Lists!$G$5:$I$40,3,FALSE),""))</f>
      </c>
      <c r="R707" s="20">
        <f>IF(OR(G707="",H707="",Q707=""),"",IF(E707="Short",G707-H707,H707-G707)*F707*Q707-N(K707))</f>
      </c>
      <c r="S707" s="20">
        <f>IF(OR(G707="",I707="",Q707=""),"",ABS(G707-I707)*F707*Q707)</f>
      </c>
      <c r="T707" s="21">
        <f>IF(OR(R707="",N(S707)=0),"",ROUND(R707/S707,2))</f>
      </c>
      <c r="U707" s="19">
        <f>IF(R707="","",IF(R707&gt;0,"Win",IF(R707&lt;0,"Loss","Even")))</f>
      </c>
      <c r="V707" s="20">
        <f>IF(R707="","",SUM($R$5:R707))</f>
      </c>
      <c r="W707" s="20">
        <f>IF(V707="","",MAX(0,MAX($V$5:V707)))</f>
      </c>
      <c r="X707" s="20">
        <f>IF(V707="","",V707-W707)</f>
      </c>
      <c r="Y707" s="19">
        <f>IF(A707="","",IF(COUNTIF($A$5:A707,A707)=1,MAX($Y$4:Y706)+1,""))</f>
      </c>
      <c r="Z707" s="19">
        <f>IF(A707="","",TEXT(A707,"ddd"))</f>
      </c>
    </row>
    <row r="708" spans="1:26" x14ac:dyDescent="0.25">
      <c r="A708" s="15"/>
      <c r="B708" s="16"/>
      <c r="G708" s="17"/>
      <c r="H708" s="17"/>
      <c r="I708" s="17"/>
      <c r="J708" s="17"/>
      <c r="K708" s="18"/>
      <c r="Q708" s="19">
        <f>IF(D708="","",IFERROR(VLOOKUP(D708,Lists!$G$5:$I$40,3,FALSE),""))</f>
      </c>
      <c r="R708" s="20">
        <f>IF(OR(G708="",H708="",Q708=""),"",IF(E708="Short",G708-H708,H708-G708)*F708*Q708-N(K708))</f>
      </c>
      <c r="S708" s="20">
        <f>IF(OR(G708="",I708="",Q708=""),"",ABS(G708-I708)*F708*Q708)</f>
      </c>
      <c r="T708" s="21">
        <f>IF(OR(R708="",N(S708)=0),"",ROUND(R708/S708,2))</f>
      </c>
      <c r="U708" s="19">
        <f>IF(R708="","",IF(R708&gt;0,"Win",IF(R708&lt;0,"Loss","Even")))</f>
      </c>
      <c r="V708" s="20">
        <f>IF(R708="","",SUM($R$5:R708))</f>
      </c>
      <c r="W708" s="20">
        <f>IF(V708="","",MAX(0,MAX($V$5:V708)))</f>
      </c>
      <c r="X708" s="20">
        <f>IF(V708="","",V708-W708)</f>
      </c>
      <c r="Y708" s="19">
        <f>IF(A708="","",IF(COUNTIF($A$5:A708,A708)=1,MAX($Y$4:Y707)+1,""))</f>
      </c>
      <c r="Z708" s="19">
        <f>IF(A708="","",TEXT(A708,"ddd"))</f>
      </c>
    </row>
    <row r="709" spans="1:26" x14ac:dyDescent="0.25">
      <c r="A709" s="15"/>
      <c r="B709" s="16"/>
      <c r="G709" s="17"/>
      <c r="H709" s="17"/>
      <c r="I709" s="17"/>
      <c r="J709" s="17"/>
      <c r="K709" s="18"/>
      <c r="Q709" s="19">
        <f>IF(D709="","",IFERROR(VLOOKUP(D709,Lists!$G$5:$I$40,3,FALSE),""))</f>
      </c>
      <c r="R709" s="20">
        <f>IF(OR(G709="",H709="",Q709=""),"",IF(E709="Short",G709-H709,H709-G709)*F709*Q709-N(K709))</f>
      </c>
      <c r="S709" s="20">
        <f>IF(OR(G709="",I709="",Q709=""),"",ABS(G709-I709)*F709*Q709)</f>
      </c>
      <c r="T709" s="21">
        <f>IF(OR(R709="",N(S709)=0),"",ROUND(R709/S709,2))</f>
      </c>
      <c r="U709" s="19">
        <f>IF(R709="","",IF(R709&gt;0,"Win",IF(R709&lt;0,"Loss","Even")))</f>
      </c>
      <c r="V709" s="20">
        <f>IF(R709="","",SUM($R$5:R709))</f>
      </c>
      <c r="W709" s="20">
        <f>IF(V709="","",MAX(0,MAX($V$5:V709)))</f>
      </c>
      <c r="X709" s="20">
        <f>IF(V709="","",V709-W709)</f>
      </c>
      <c r="Y709" s="19">
        <f>IF(A709="","",IF(COUNTIF($A$5:A709,A709)=1,MAX($Y$4:Y708)+1,""))</f>
      </c>
      <c r="Z709" s="19">
        <f>IF(A709="","",TEXT(A709,"ddd"))</f>
      </c>
    </row>
    <row r="710" spans="1:26" x14ac:dyDescent="0.25">
      <c r="A710" s="15"/>
      <c r="B710" s="16"/>
      <c r="G710" s="17"/>
      <c r="H710" s="17"/>
      <c r="I710" s="17"/>
      <c r="J710" s="17"/>
      <c r="K710" s="18"/>
      <c r="Q710" s="19">
        <f>IF(D710="","",IFERROR(VLOOKUP(D710,Lists!$G$5:$I$40,3,FALSE),""))</f>
      </c>
      <c r="R710" s="20">
        <f>IF(OR(G710="",H710="",Q710=""),"",IF(E710="Short",G710-H710,H710-G710)*F710*Q710-N(K710))</f>
      </c>
      <c r="S710" s="20">
        <f>IF(OR(G710="",I710="",Q710=""),"",ABS(G710-I710)*F710*Q710)</f>
      </c>
      <c r="T710" s="21">
        <f>IF(OR(R710="",N(S710)=0),"",ROUND(R710/S710,2))</f>
      </c>
      <c r="U710" s="19">
        <f>IF(R710="","",IF(R710&gt;0,"Win",IF(R710&lt;0,"Loss","Even")))</f>
      </c>
      <c r="V710" s="20">
        <f>IF(R710="","",SUM($R$5:R710))</f>
      </c>
      <c r="W710" s="20">
        <f>IF(V710="","",MAX(0,MAX($V$5:V710)))</f>
      </c>
      <c r="X710" s="20">
        <f>IF(V710="","",V710-W710)</f>
      </c>
      <c r="Y710" s="19">
        <f>IF(A710="","",IF(COUNTIF($A$5:A710,A710)=1,MAX($Y$4:Y709)+1,""))</f>
      </c>
      <c r="Z710" s="19">
        <f>IF(A710="","",TEXT(A710,"ddd"))</f>
      </c>
    </row>
    <row r="711" spans="1:26" x14ac:dyDescent="0.25">
      <c r="A711" s="15"/>
      <c r="B711" s="16"/>
      <c r="G711" s="17"/>
      <c r="H711" s="17"/>
      <c r="I711" s="17"/>
      <c r="J711" s="17"/>
      <c r="K711" s="18"/>
      <c r="Q711" s="19">
        <f>IF(D711="","",IFERROR(VLOOKUP(D711,Lists!$G$5:$I$40,3,FALSE),""))</f>
      </c>
      <c r="R711" s="20">
        <f>IF(OR(G711="",H711="",Q711=""),"",IF(E711="Short",G711-H711,H711-G711)*F711*Q711-N(K711))</f>
      </c>
      <c r="S711" s="20">
        <f>IF(OR(G711="",I711="",Q711=""),"",ABS(G711-I711)*F711*Q711)</f>
      </c>
      <c r="T711" s="21">
        <f>IF(OR(R711="",N(S711)=0),"",ROUND(R711/S711,2))</f>
      </c>
      <c r="U711" s="19">
        <f>IF(R711="","",IF(R711&gt;0,"Win",IF(R711&lt;0,"Loss","Even")))</f>
      </c>
      <c r="V711" s="20">
        <f>IF(R711="","",SUM($R$5:R711))</f>
      </c>
      <c r="W711" s="20">
        <f>IF(V711="","",MAX(0,MAX($V$5:V711)))</f>
      </c>
      <c r="X711" s="20">
        <f>IF(V711="","",V711-W711)</f>
      </c>
      <c r="Y711" s="19">
        <f>IF(A711="","",IF(COUNTIF($A$5:A711,A711)=1,MAX($Y$4:Y710)+1,""))</f>
      </c>
      <c r="Z711" s="19">
        <f>IF(A711="","",TEXT(A711,"ddd"))</f>
      </c>
    </row>
    <row r="712" spans="1:26" x14ac:dyDescent="0.25">
      <c r="A712" s="15"/>
      <c r="B712" s="16"/>
      <c r="G712" s="17"/>
      <c r="H712" s="17"/>
      <c r="I712" s="17"/>
      <c r="J712" s="17"/>
      <c r="K712" s="18"/>
      <c r="Q712" s="19">
        <f>IF(D712="","",IFERROR(VLOOKUP(D712,Lists!$G$5:$I$40,3,FALSE),""))</f>
      </c>
      <c r="R712" s="20">
        <f>IF(OR(G712="",H712="",Q712=""),"",IF(E712="Short",G712-H712,H712-G712)*F712*Q712-N(K712))</f>
      </c>
      <c r="S712" s="20">
        <f>IF(OR(G712="",I712="",Q712=""),"",ABS(G712-I712)*F712*Q712)</f>
      </c>
      <c r="T712" s="21">
        <f>IF(OR(R712="",N(S712)=0),"",ROUND(R712/S712,2))</f>
      </c>
      <c r="U712" s="19">
        <f>IF(R712="","",IF(R712&gt;0,"Win",IF(R712&lt;0,"Loss","Even")))</f>
      </c>
      <c r="V712" s="20">
        <f>IF(R712="","",SUM($R$5:R712))</f>
      </c>
      <c r="W712" s="20">
        <f>IF(V712="","",MAX(0,MAX($V$5:V712)))</f>
      </c>
      <c r="X712" s="20">
        <f>IF(V712="","",V712-W712)</f>
      </c>
      <c r="Y712" s="19">
        <f>IF(A712="","",IF(COUNTIF($A$5:A712,A712)=1,MAX($Y$4:Y711)+1,""))</f>
      </c>
      <c r="Z712" s="19">
        <f>IF(A712="","",TEXT(A712,"ddd"))</f>
      </c>
    </row>
    <row r="713" spans="1:26" x14ac:dyDescent="0.25">
      <c r="A713" s="15"/>
      <c r="B713" s="16"/>
      <c r="G713" s="17"/>
      <c r="H713" s="17"/>
      <c r="I713" s="17"/>
      <c r="J713" s="17"/>
      <c r="K713" s="18"/>
      <c r="Q713" s="19">
        <f>IF(D713="","",IFERROR(VLOOKUP(D713,Lists!$G$5:$I$40,3,FALSE),""))</f>
      </c>
      <c r="R713" s="20">
        <f>IF(OR(G713="",H713="",Q713=""),"",IF(E713="Short",G713-H713,H713-G713)*F713*Q713-N(K713))</f>
      </c>
      <c r="S713" s="20">
        <f>IF(OR(G713="",I713="",Q713=""),"",ABS(G713-I713)*F713*Q713)</f>
      </c>
      <c r="T713" s="21">
        <f>IF(OR(R713="",N(S713)=0),"",ROUND(R713/S713,2))</f>
      </c>
      <c r="U713" s="19">
        <f>IF(R713="","",IF(R713&gt;0,"Win",IF(R713&lt;0,"Loss","Even")))</f>
      </c>
      <c r="V713" s="20">
        <f>IF(R713="","",SUM($R$5:R713))</f>
      </c>
      <c r="W713" s="20">
        <f>IF(V713="","",MAX(0,MAX($V$5:V713)))</f>
      </c>
      <c r="X713" s="20">
        <f>IF(V713="","",V713-W713)</f>
      </c>
      <c r="Y713" s="19">
        <f>IF(A713="","",IF(COUNTIF($A$5:A713,A713)=1,MAX($Y$4:Y712)+1,""))</f>
      </c>
      <c r="Z713" s="19">
        <f>IF(A713="","",TEXT(A713,"ddd"))</f>
      </c>
    </row>
    <row r="714" spans="1:26" x14ac:dyDescent="0.25">
      <c r="A714" s="15"/>
      <c r="B714" s="16"/>
      <c r="G714" s="17"/>
      <c r="H714" s="17"/>
      <c r="I714" s="17"/>
      <c r="J714" s="17"/>
      <c r="K714" s="18"/>
      <c r="Q714" s="19">
        <f>IF(D714="","",IFERROR(VLOOKUP(D714,Lists!$G$5:$I$40,3,FALSE),""))</f>
      </c>
      <c r="R714" s="20">
        <f>IF(OR(G714="",H714="",Q714=""),"",IF(E714="Short",G714-H714,H714-G714)*F714*Q714-N(K714))</f>
      </c>
      <c r="S714" s="20">
        <f>IF(OR(G714="",I714="",Q714=""),"",ABS(G714-I714)*F714*Q714)</f>
      </c>
      <c r="T714" s="21">
        <f>IF(OR(R714="",N(S714)=0),"",ROUND(R714/S714,2))</f>
      </c>
      <c r="U714" s="19">
        <f>IF(R714="","",IF(R714&gt;0,"Win",IF(R714&lt;0,"Loss","Even")))</f>
      </c>
      <c r="V714" s="20">
        <f>IF(R714="","",SUM($R$5:R714))</f>
      </c>
      <c r="W714" s="20">
        <f>IF(V714="","",MAX(0,MAX($V$5:V714)))</f>
      </c>
      <c r="X714" s="20">
        <f>IF(V714="","",V714-W714)</f>
      </c>
      <c r="Y714" s="19">
        <f>IF(A714="","",IF(COUNTIF($A$5:A714,A714)=1,MAX($Y$4:Y713)+1,""))</f>
      </c>
      <c r="Z714" s="19">
        <f>IF(A714="","",TEXT(A714,"ddd"))</f>
      </c>
    </row>
    <row r="715" spans="1:26" x14ac:dyDescent="0.25">
      <c r="A715" s="15"/>
      <c r="B715" s="16"/>
      <c r="G715" s="17"/>
      <c r="H715" s="17"/>
      <c r="I715" s="17"/>
      <c r="J715" s="17"/>
      <c r="K715" s="18"/>
      <c r="Q715" s="19">
        <f>IF(D715="","",IFERROR(VLOOKUP(D715,Lists!$G$5:$I$40,3,FALSE),""))</f>
      </c>
      <c r="R715" s="20">
        <f>IF(OR(G715="",H715="",Q715=""),"",IF(E715="Short",G715-H715,H715-G715)*F715*Q715-N(K715))</f>
      </c>
      <c r="S715" s="20">
        <f>IF(OR(G715="",I715="",Q715=""),"",ABS(G715-I715)*F715*Q715)</f>
      </c>
      <c r="T715" s="21">
        <f>IF(OR(R715="",N(S715)=0),"",ROUND(R715/S715,2))</f>
      </c>
      <c r="U715" s="19">
        <f>IF(R715="","",IF(R715&gt;0,"Win",IF(R715&lt;0,"Loss","Even")))</f>
      </c>
      <c r="V715" s="20">
        <f>IF(R715="","",SUM($R$5:R715))</f>
      </c>
      <c r="W715" s="20">
        <f>IF(V715="","",MAX(0,MAX($V$5:V715)))</f>
      </c>
      <c r="X715" s="20">
        <f>IF(V715="","",V715-W715)</f>
      </c>
      <c r="Y715" s="19">
        <f>IF(A715="","",IF(COUNTIF($A$5:A715,A715)=1,MAX($Y$4:Y714)+1,""))</f>
      </c>
      <c r="Z715" s="19">
        <f>IF(A715="","",TEXT(A715,"ddd"))</f>
      </c>
    </row>
    <row r="716" spans="1:26" x14ac:dyDescent="0.25">
      <c r="A716" s="15"/>
      <c r="B716" s="16"/>
      <c r="G716" s="17"/>
      <c r="H716" s="17"/>
      <c r="I716" s="17"/>
      <c r="J716" s="17"/>
      <c r="K716" s="18"/>
      <c r="Q716" s="19">
        <f>IF(D716="","",IFERROR(VLOOKUP(D716,Lists!$G$5:$I$40,3,FALSE),""))</f>
      </c>
      <c r="R716" s="20">
        <f>IF(OR(G716="",H716="",Q716=""),"",IF(E716="Short",G716-H716,H716-G716)*F716*Q716-N(K716))</f>
      </c>
      <c r="S716" s="20">
        <f>IF(OR(G716="",I716="",Q716=""),"",ABS(G716-I716)*F716*Q716)</f>
      </c>
      <c r="T716" s="21">
        <f>IF(OR(R716="",N(S716)=0),"",ROUND(R716/S716,2))</f>
      </c>
      <c r="U716" s="19">
        <f>IF(R716="","",IF(R716&gt;0,"Win",IF(R716&lt;0,"Loss","Even")))</f>
      </c>
      <c r="V716" s="20">
        <f>IF(R716="","",SUM($R$5:R716))</f>
      </c>
      <c r="W716" s="20">
        <f>IF(V716="","",MAX(0,MAX($V$5:V716)))</f>
      </c>
      <c r="X716" s="20">
        <f>IF(V716="","",V716-W716)</f>
      </c>
      <c r="Y716" s="19">
        <f>IF(A716="","",IF(COUNTIF($A$5:A716,A716)=1,MAX($Y$4:Y715)+1,""))</f>
      </c>
      <c r="Z716" s="19">
        <f>IF(A716="","",TEXT(A716,"ddd"))</f>
      </c>
    </row>
    <row r="717" spans="1:26" x14ac:dyDescent="0.25">
      <c r="A717" s="15"/>
      <c r="B717" s="16"/>
      <c r="G717" s="17"/>
      <c r="H717" s="17"/>
      <c r="I717" s="17"/>
      <c r="J717" s="17"/>
      <c r="K717" s="18"/>
      <c r="Q717" s="19">
        <f>IF(D717="","",IFERROR(VLOOKUP(D717,Lists!$G$5:$I$40,3,FALSE),""))</f>
      </c>
      <c r="R717" s="20">
        <f>IF(OR(G717="",H717="",Q717=""),"",IF(E717="Short",G717-H717,H717-G717)*F717*Q717-N(K717))</f>
      </c>
      <c r="S717" s="20">
        <f>IF(OR(G717="",I717="",Q717=""),"",ABS(G717-I717)*F717*Q717)</f>
      </c>
      <c r="T717" s="21">
        <f>IF(OR(R717="",N(S717)=0),"",ROUND(R717/S717,2))</f>
      </c>
      <c r="U717" s="19">
        <f>IF(R717="","",IF(R717&gt;0,"Win",IF(R717&lt;0,"Loss","Even")))</f>
      </c>
      <c r="V717" s="20">
        <f>IF(R717="","",SUM($R$5:R717))</f>
      </c>
      <c r="W717" s="20">
        <f>IF(V717="","",MAX(0,MAX($V$5:V717)))</f>
      </c>
      <c r="X717" s="20">
        <f>IF(V717="","",V717-W717)</f>
      </c>
      <c r="Y717" s="19">
        <f>IF(A717="","",IF(COUNTIF($A$5:A717,A717)=1,MAX($Y$4:Y716)+1,""))</f>
      </c>
      <c r="Z717" s="19">
        <f>IF(A717="","",TEXT(A717,"ddd"))</f>
      </c>
    </row>
    <row r="718" spans="1:26" x14ac:dyDescent="0.25">
      <c r="A718" s="15"/>
      <c r="B718" s="16"/>
      <c r="G718" s="17"/>
      <c r="H718" s="17"/>
      <c r="I718" s="17"/>
      <c r="J718" s="17"/>
      <c r="K718" s="18"/>
      <c r="Q718" s="19">
        <f>IF(D718="","",IFERROR(VLOOKUP(D718,Lists!$G$5:$I$40,3,FALSE),""))</f>
      </c>
      <c r="R718" s="20">
        <f>IF(OR(G718="",H718="",Q718=""),"",IF(E718="Short",G718-H718,H718-G718)*F718*Q718-N(K718))</f>
      </c>
      <c r="S718" s="20">
        <f>IF(OR(G718="",I718="",Q718=""),"",ABS(G718-I718)*F718*Q718)</f>
      </c>
      <c r="T718" s="21">
        <f>IF(OR(R718="",N(S718)=0),"",ROUND(R718/S718,2))</f>
      </c>
      <c r="U718" s="19">
        <f>IF(R718="","",IF(R718&gt;0,"Win",IF(R718&lt;0,"Loss","Even")))</f>
      </c>
      <c r="V718" s="20">
        <f>IF(R718="","",SUM($R$5:R718))</f>
      </c>
      <c r="W718" s="20">
        <f>IF(V718="","",MAX(0,MAX($V$5:V718)))</f>
      </c>
      <c r="X718" s="20">
        <f>IF(V718="","",V718-W718)</f>
      </c>
      <c r="Y718" s="19">
        <f>IF(A718="","",IF(COUNTIF($A$5:A718,A718)=1,MAX($Y$4:Y717)+1,""))</f>
      </c>
      <c r="Z718" s="19">
        <f>IF(A718="","",TEXT(A718,"ddd"))</f>
      </c>
    </row>
    <row r="719" spans="1:26" x14ac:dyDescent="0.25">
      <c r="A719" s="15"/>
      <c r="B719" s="16"/>
      <c r="G719" s="17"/>
      <c r="H719" s="17"/>
      <c r="I719" s="17"/>
      <c r="J719" s="17"/>
      <c r="K719" s="18"/>
      <c r="Q719" s="19">
        <f>IF(D719="","",IFERROR(VLOOKUP(D719,Lists!$G$5:$I$40,3,FALSE),""))</f>
      </c>
      <c r="R719" s="20">
        <f>IF(OR(G719="",H719="",Q719=""),"",IF(E719="Short",G719-H719,H719-G719)*F719*Q719-N(K719))</f>
      </c>
      <c r="S719" s="20">
        <f>IF(OR(G719="",I719="",Q719=""),"",ABS(G719-I719)*F719*Q719)</f>
      </c>
      <c r="T719" s="21">
        <f>IF(OR(R719="",N(S719)=0),"",ROUND(R719/S719,2))</f>
      </c>
      <c r="U719" s="19">
        <f>IF(R719="","",IF(R719&gt;0,"Win",IF(R719&lt;0,"Loss","Even")))</f>
      </c>
      <c r="V719" s="20">
        <f>IF(R719="","",SUM($R$5:R719))</f>
      </c>
      <c r="W719" s="20">
        <f>IF(V719="","",MAX(0,MAX($V$5:V719)))</f>
      </c>
      <c r="X719" s="20">
        <f>IF(V719="","",V719-W719)</f>
      </c>
      <c r="Y719" s="19">
        <f>IF(A719="","",IF(COUNTIF($A$5:A719,A719)=1,MAX($Y$4:Y718)+1,""))</f>
      </c>
      <c r="Z719" s="19">
        <f>IF(A719="","",TEXT(A719,"ddd"))</f>
      </c>
    </row>
    <row r="720" spans="1:26" x14ac:dyDescent="0.25">
      <c r="A720" s="15"/>
      <c r="B720" s="16"/>
      <c r="G720" s="17"/>
      <c r="H720" s="17"/>
      <c r="I720" s="17"/>
      <c r="J720" s="17"/>
      <c r="K720" s="18"/>
      <c r="Q720" s="19">
        <f>IF(D720="","",IFERROR(VLOOKUP(D720,Lists!$G$5:$I$40,3,FALSE),""))</f>
      </c>
      <c r="R720" s="20">
        <f>IF(OR(G720="",H720="",Q720=""),"",IF(E720="Short",G720-H720,H720-G720)*F720*Q720-N(K720))</f>
      </c>
      <c r="S720" s="20">
        <f>IF(OR(G720="",I720="",Q720=""),"",ABS(G720-I720)*F720*Q720)</f>
      </c>
      <c r="T720" s="21">
        <f>IF(OR(R720="",N(S720)=0),"",ROUND(R720/S720,2))</f>
      </c>
      <c r="U720" s="19">
        <f>IF(R720="","",IF(R720&gt;0,"Win",IF(R720&lt;0,"Loss","Even")))</f>
      </c>
      <c r="V720" s="20">
        <f>IF(R720="","",SUM($R$5:R720))</f>
      </c>
      <c r="W720" s="20">
        <f>IF(V720="","",MAX(0,MAX($V$5:V720)))</f>
      </c>
      <c r="X720" s="20">
        <f>IF(V720="","",V720-W720)</f>
      </c>
      <c r="Y720" s="19">
        <f>IF(A720="","",IF(COUNTIF($A$5:A720,A720)=1,MAX($Y$4:Y719)+1,""))</f>
      </c>
      <c r="Z720" s="19">
        <f>IF(A720="","",TEXT(A720,"ddd"))</f>
      </c>
    </row>
    <row r="721" spans="1:26" x14ac:dyDescent="0.25">
      <c r="A721" s="15"/>
      <c r="B721" s="16"/>
      <c r="G721" s="17"/>
      <c r="H721" s="17"/>
      <c r="I721" s="17"/>
      <c r="J721" s="17"/>
      <c r="K721" s="18"/>
      <c r="Q721" s="19">
        <f>IF(D721="","",IFERROR(VLOOKUP(D721,Lists!$G$5:$I$40,3,FALSE),""))</f>
      </c>
      <c r="R721" s="20">
        <f>IF(OR(G721="",H721="",Q721=""),"",IF(E721="Short",G721-H721,H721-G721)*F721*Q721-N(K721))</f>
      </c>
      <c r="S721" s="20">
        <f>IF(OR(G721="",I721="",Q721=""),"",ABS(G721-I721)*F721*Q721)</f>
      </c>
      <c r="T721" s="21">
        <f>IF(OR(R721="",N(S721)=0),"",ROUND(R721/S721,2))</f>
      </c>
      <c r="U721" s="19">
        <f>IF(R721="","",IF(R721&gt;0,"Win",IF(R721&lt;0,"Loss","Even")))</f>
      </c>
      <c r="V721" s="20">
        <f>IF(R721="","",SUM($R$5:R721))</f>
      </c>
      <c r="W721" s="20">
        <f>IF(V721="","",MAX(0,MAX($V$5:V721)))</f>
      </c>
      <c r="X721" s="20">
        <f>IF(V721="","",V721-W721)</f>
      </c>
      <c r="Y721" s="19">
        <f>IF(A721="","",IF(COUNTIF($A$5:A721,A721)=1,MAX($Y$4:Y720)+1,""))</f>
      </c>
      <c r="Z721" s="19">
        <f>IF(A721="","",TEXT(A721,"ddd"))</f>
      </c>
    </row>
    <row r="722" spans="1:26" x14ac:dyDescent="0.25">
      <c r="A722" s="15"/>
      <c r="B722" s="16"/>
      <c r="G722" s="17"/>
      <c r="H722" s="17"/>
      <c r="I722" s="17"/>
      <c r="J722" s="17"/>
      <c r="K722" s="18"/>
      <c r="Q722" s="19">
        <f>IF(D722="","",IFERROR(VLOOKUP(D722,Lists!$G$5:$I$40,3,FALSE),""))</f>
      </c>
      <c r="R722" s="20">
        <f>IF(OR(G722="",H722="",Q722=""),"",IF(E722="Short",G722-H722,H722-G722)*F722*Q722-N(K722))</f>
      </c>
      <c r="S722" s="20">
        <f>IF(OR(G722="",I722="",Q722=""),"",ABS(G722-I722)*F722*Q722)</f>
      </c>
      <c r="T722" s="21">
        <f>IF(OR(R722="",N(S722)=0),"",ROUND(R722/S722,2))</f>
      </c>
      <c r="U722" s="19">
        <f>IF(R722="","",IF(R722&gt;0,"Win",IF(R722&lt;0,"Loss","Even")))</f>
      </c>
      <c r="V722" s="20">
        <f>IF(R722="","",SUM($R$5:R722))</f>
      </c>
      <c r="W722" s="20">
        <f>IF(V722="","",MAX(0,MAX($V$5:V722)))</f>
      </c>
      <c r="X722" s="20">
        <f>IF(V722="","",V722-W722)</f>
      </c>
      <c r="Y722" s="19">
        <f>IF(A722="","",IF(COUNTIF($A$5:A722,A722)=1,MAX($Y$4:Y721)+1,""))</f>
      </c>
      <c r="Z722" s="19">
        <f>IF(A722="","",TEXT(A722,"ddd"))</f>
      </c>
    </row>
    <row r="723" spans="1:26" x14ac:dyDescent="0.25">
      <c r="A723" s="15"/>
      <c r="B723" s="16"/>
      <c r="G723" s="17"/>
      <c r="H723" s="17"/>
      <c r="I723" s="17"/>
      <c r="J723" s="17"/>
      <c r="K723" s="18"/>
      <c r="Q723" s="19">
        <f>IF(D723="","",IFERROR(VLOOKUP(D723,Lists!$G$5:$I$40,3,FALSE),""))</f>
      </c>
      <c r="R723" s="20">
        <f>IF(OR(G723="",H723="",Q723=""),"",IF(E723="Short",G723-H723,H723-G723)*F723*Q723-N(K723))</f>
      </c>
      <c r="S723" s="20">
        <f>IF(OR(G723="",I723="",Q723=""),"",ABS(G723-I723)*F723*Q723)</f>
      </c>
      <c r="T723" s="21">
        <f>IF(OR(R723="",N(S723)=0),"",ROUND(R723/S723,2))</f>
      </c>
      <c r="U723" s="19">
        <f>IF(R723="","",IF(R723&gt;0,"Win",IF(R723&lt;0,"Loss","Even")))</f>
      </c>
      <c r="V723" s="20">
        <f>IF(R723="","",SUM($R$5:R723))</f>
      </c>
      <c r="W723" s="20">
        <f>IF(V723="","",MAX(0,MAX($V$5:V723)))</f>
      </c>
      <c r="X723" s="20">
        <f>IF(V723="","",V723-W723)</f>
      </c>
      <c r="Y723" s="19">
        <f>IF(A723="","",IF(COUNTIF($A$5:A723,A723)=1,MAX($Y$4:Y722)+1,""))</f>
      </c>
      <c r="Z723" s="19">
        <f>IF(A723="","",TEXT(A723,"ddd"))</f>
      </c>
    </row>
    <row r="724" spans="1:26" x14ac:dyDescent="0.25">
      <c r="A724" s="15"/>
      <c r="B724" s="16"/>
      <c r="G724" s="17"/>
      <c r="H724" s="17"/>
      <c r="I724" s="17"/>
      <c r="J724" s="17"/>
      <c r="K724" s="18"/>
      <c r="Q724" s="19">
        <f>IF(D724="","",IFERROR(VLOOKUP(D724,Lists!$G$5:$I$40,3,FALSE),""))</f>
      </c>
      <c r="R724" s="20">
        <f>IF(OR(G724="",H724="",Q724=""),"",IF(E724="Short",G724-H724,H724-G724)*F724*Q724-N(K724))</f>
      </c>
      <c r="S724" s="20">
        <f>IF(OR(G724="",I724="",Q724=""),"",ABS(G724-I724)*F724*Q724)</f>
      </c>
      <c r="T724" s="21">
        <f>IF(OR(R724="",N(S724)=0),"",ROUND(R724/S724,2))</f>
      </c>
      <c r="U724" s="19">
        <f>IF(R724="","",IF(R724&gt;0,"Win",IF(R724&lt;0,"Loss","Even")))</f>
      </c>
      <c r="V724" s="20">
        <f>IF(R724="","",SUM($R$5:R724))</f>
      </c>
      <c r="W724" s="20">
        <f>IF(V724="","",MAX(0,MAX($V$5:V724)))</f>
      </c>
      <c r="X724" s="20">
        <f>IF(V724="","",V724-W724)</f>
      </c>
      <c r="Y724" s="19">
        <f>IF(A724="","",IF(COUNTIF($A$5:A724,A724)=1,MAX($Y$4:Y723)+1,""))</f>
      </c>
      <c r="Z724" s="19">
        <f>IF(A724="","",TEXT(A724,"ddd"))</f>
      </c>
    </row>
    <row r="725" spans="1:26" x14ac:dyDescent="0.25">
      <c r="A725" s="15"/>
      <c r="B725" s="16"/>
      <c r="G725" s="17"/>
      <c r="H725" s="17"/>
      <c r="I725" s="17"/>
      <c r="J725" s="17"/>
      <c r="K725" s="18"/>
      <c r="Q725" s="19">
        <f>IF(D725="","",IFERROR(VLOOKUP(D725,Lists!$G$5:$I$40,3,FALSE),""))</f>
      </c>
      <c r="R725" s="20">
        <f>IF(OR(G725="",H725="",Q725=""),"",IF(E725="Short",G725-H725,H725-G725)*F725*Q725-N(K725))</f>
      </c>
      <c r="S725" s="20">
        <f>IF(OR(G725="",I725="",Q725=""),"",ABS(G725-I725)*F725*Q725)</f>
      </c>
      <c r="T725" s="21">
        <f>IF(OR(R725="",N(S725)=0),"",ROUND(R725/S725,2))</f>
      </c>
      <c r="U725" s="19">
        <f>IF(R725="","",IF(R725&gt;0,"Win",IF(R725&lt;0,"Loss","Even")))</f>
      </c>
      <c r="V725" s="20">
        <f>IF(R725="","",SUM($R$5:R725))</f>
      </c>
      <c r="W725" s="20">
        <f>IF(V725="","",MAX(0,MAX($V$5:V725)))</f>
      </c>
      <c r="X725" s="20">
        <f>IF(V725="","",V725-W725)</f>
      </c>
      <c r="Y725" s="19">
        <f>IF(A725="","",IF(COUNTIF($A$5:A725,A725)=1,MAX($Y$4:Y724)+1,""))</f>
      </c>
      <c r="Z725" s="19">
        <f>IF(A725="","",TEXT(A725,"ddd"))</f>
      </c>
    </row>
    <row r="726" spans="1:26" x14ac:dyDescent="0.25">
      <c r="A726" s="15"/>
      <c r="B726" s="16"/>
      <c r="G726" s="17"/>
      <c r="H726" s="17"/>
      <c r="I726" s="17"/>
      <c r="J726" s="17"/>
      <c r="K726" s="18"/>
      <c r="Q726" s="19">
        <f>IF(D726="","",IFERROR(VLOOKUP(D726,Lists!$G$5:$I$40,3,FALSE),""))</f>
      </c>
      <c r="R726" s="20">
        <f>IF(OR(G726="",H726="",Q726=""),"",IF(E726="Short",G726-H726,H726-G726)*F726*Q726-N(K726))</f>
      </c>
      <c r="S726" s="20">
        <f>IF(OR(G726="",I726="",Q726=""),"",ABS(G726-I726)*F726*Q726)</f>
      </c>
      <c r="T726" s="21">
        <f>IF(OR(R726="",N(S726)=0),"",ROUND(R726/S726,2))</f>
      </c>
      <c r="U726" s="19">
        <f>IF(R726="","",IF(R726&gt;0,"Win",IF(R726&lt;0,"Loss","Even")))</f>
      </c>
      <c r="V726" s="20">
        <f>IF(R726="","",SUM($R$5:R726))</f>
      </c>
      <c r="W726" s="20">
        <f>IF(V726="","",MAX(0,MAX($V$5:V726)))</f>
      </c>
      <c r="X726" s="20">
        <f>IF(V726="","",V726-W726)</f>
      </c>
      <c r="Y726" s="19">
        <f>IF(A726="","",IF(COUNTIF($A$5:A726,A726)=1,MAX($Y$4:Y725)+1,""))</f>
      </c>
      <c r="Z726" s="19">
        <f>IF(A726="","",TEXT(A726,"ddd"))</f>
      </c>
    </row>
    <row r="727" spans="1:26" x14ac:dyDescent="0.25">
      <c r="A727" s="15"/>
      <c r="B727" s="16"/>
      <c r="G727" s="17"/>
      <c r="H727" s="17"/>
      <c r="I727" s="17"/>
      <c r="J727" s="17"/>
      <c r="K727" s="18"/>
      <c r="Q727" s="19">
        <f>IF(D727="","",IFERROR(VLOOKUP(D727,Lists!$G$5:$I$40,3,FALSE),""))</f>
      </c>
      <c r="R727" s="20">
        <f>IF(OR(G727="",H727="",Q727=""),"",IF(E727="Short",G727-H727,H727-G727)*F727*Q727-N(K727))</f>
      </c>
      <c r="S727" s="20">
        <f>IF(OR(G727="",I727="",Q727=""),"",ABS(G727-I727)*F727*Q727)</f>
      </c>
      <c r="T727" s="21">
        <f>IF(OR(R727="",N(S727)=0),"",ROUND(R727/S727,2))</f>
      </c>
      <c r="U727" s="19">
        <f>IF(R727="","",IF(R727&gt;0,"Win",IF(R727&lt;0,"Loss","Even")))</f>
      </c>
      <c r="V727" s="20">
        <f>IF(R727="","",SUM($R$5:R727))</f>
      </c>
      <c r="W727" s="20">
        <f>IF(V727="","",MAX(0,MAX($V$5:V727)))</f>
      </c>
      <c r="X727" s="20">
        <f>IF(V727="","",V727-W727)</f>
      </c>
      <c r="Y727" s="19">
        <f>IF(A727="","",IF(COUNTIF($A$5:A727,A727)=1,MAX($Y$4:Y726)+1,""))</f>
      </c>
      <c r="Z727" s="19">
        <f>IF(A727="","",TEXT(A727,"ddd"))</f>
      </c>
    </row>
    <row r="728" spans="1:26" x14ac:dyDescent="0.25">
      <c r="A728" s="15"/>
      <c r="B728" s="16"/>
      <c r="G728" s="17"/>
      <c r="H728" s="17"/>
      <c r="I728" s="17"/>
      <c r="J728" s="17"/>
      <c r="K728" s="18"/>
      <c r="Q728" s="19">
        <f>IF(D728="","",IFERROR(VLOOKUP(D728,Lists!$G$5:$I$40,3,FALSE),""))</f>
      </c>
      <c r="R728" s="20">
        <f>IF(OR(G728="",H728="",Q728=""),"",IF(E728="Short",G728-H728,H728-G728)*F728*Q728-N(K728))</f>
      </c>
      <c r="S728" s="20">
        <f>IF(OR(G728="",I728="",Q728=""),"",ABS(G728-I728)*F728*Q728)</f>
      </c>
      <c r="T728" s="21">
        <f>IF(OR(R728="",N(S728)=0),"",ROUND(R728/S728,2))</f>
      </c>
      <c r="U728" s="19">
        <f>IF(R728="","",IF(R728&gt;0,"Win",IF(R728&lt;0,"Loss","Even")))</f>
      </c>
      <c r="V728" s="20">
        <f>IF(R728="","",SUM($R$5:R728))</f>
      </c>
      <c r="W728" s="20">
        <f>IF(V728="","",MAX(0,MAX($V$5:V728)))</f>
      </c>
      <c r="X728" s="20">
        <f>IF(V728="","",V728-W728)</f>
      </c>
      <c r="Y728" s="19">
        <f>IF(A728="","",IF(COUNTIF($A$5:A728,A728)=1,MAX($Y$4:Y727)+1,""))</f>
      </c>
      <c r="Z728" s="19">
        <f>IF(A728="","",TEXT(A728,"ddd"))</f>
      </c>
    </row>
    <row r="729" spans="1:26" x14ac:dyDescent="0.25">
      <c r="A729" s="15"/>
      <c r="B729" s="16"/>
      <c r="G729" s="17"/>
      <c r="H729" s="17"/>
      <c r="I729" s="17"/>
      <c r="J729" s="17"/>
      <c r="K729" s="18"/>
      <c r="Q729" s="19">
        <f>IF(D729="","",IFERROR(VLOOKUP(D729,Lists!$G$5:$I$40,3,FALSE),""))</f>
      </c>
      <c r="R729" s="20">
        <f>IF(OR(G729="",H729="",Q729=""),"",IF(E729="Short",G729-H729,H729-G729)*F729*Q729-N(K729))</f>
      </c>
      <c r="S729" s="20">
        <f>IF(OR(G729="",I729="",Q729=""),"",ABS(G729-I729)*F729*Q729)</f>
      </c>
      <c r="T729" s="21">
        <f>IF(OR(R729="",N(S729)=0),"",ROUND(R729/S729,2))</f>
      </c>
      <c r="U729" s="19">
        <f>IF(R729="","",IF(R729&gt;0,"Win",IF(R729&lt;0,"Loss","Even")))</f>
      </c>
      <c r="V729" s="20">
        <f>IF(R729="","",SUM($R$5:R729))</f>
      </c>
      <c r="W729" s="20">
        <f>IF(V729="","",MAX(0,MAX($V$5:V729)))</f>
      </c>
      <c r="X729" s="20">
        <f>IF(V729="","",V729-W729)</f>
      </c>
      <c r="Y729" s="19">
        <f>IF(A729="","",IF(COUNTIF($A$5:A729,A729)=1,MAX($Y$4:Y728)+1,""))</f>
      </c>
      <c r="Z729" s="19">
        <f>IF(A729="","",TEXT(A729,"ddd"))</f>
      </c>
    </row>
    <row r="730" spans="1:26" x14ac:dyDescent="0.25">
      <c r="A730" s="15"/>
      <c r="B730" s="16"/>
      <c r="G730" s="17"/>
      <c r="H730" s="17"/>
      <c r="I730" s="17"/>
      <c r="J730" s="17"/>
      <c r="K730" s="18"/>
      <c r="Q730" s="19">
        <f>IF(D730="","",IFERROR(VLOOKUP(D730,Lists!$G$5:$I$40,3,FALSE),""))</f>
      </c>
      <c r="R730" s="20">
        <f>IF(OR(G730="",H730="",Q730=""),"",IF(E730="Short",G730-H730,H730-G730)*F730*Q730-N(K730))</f>
      </c>
      <c r="S730" s="20">
        <f>IF(OR(G730="",I730="",Q730=""),"",ABS(G730-I730)*F730*Q730)</f>
      </c>
      <c r="T730" s="21">
        <f>IF(OR(R730="",N(S730)=0),"",ROUND(R730/S730,2))</f>
      </c>
      <c r="U730" s="19">
        <f>IF(R730="","",IF(R730&gt;0,"Win",IF(R730&lt;0,"Loss","Even")))</f>
      </c>
      <c r="V730" s="20">
        <f>IF(R730="","",SUM($R$5:R730))</f>
      </c>
      <c r="W730" s="20">
        <f>IF(V730="","",MAX(0,MAX($V$5:V730)))</f>
      </c>
      <c r="X730" s="20">
        <f>IF(V730="","",V730-W730)</f>
      </c>
      <c r="Y730" s="19">
        <f>IF(A730="","",IF(COUNTIF($A$5:A730,A730)=1,MAX($Y$4:Y729)+1,""))</f>
      </c>
      <c r="Z730" s="19">
        <f>IF(A730="","",TEXT(A730,"ddd"))</f>
      </c>
    </row>
    <row r="731" spans="1:26" x14ac:dyDescent="0.25">
      <c r="A731" s="15"/>
      <c r="B731" s="16"/>
      <c r="G731" s="17"/>
      <c r="H731" s="17"/>
      <c r="I731" s="17"/>
      <c r="J731" s="17"/>
      <c r="K731" s="18"/>
      <c r="Q731" s="19">
        <f>IF(D731="","",IFERROR(VLOOKUP(D731,Lists!$G$5:$I$40,3,FALSE),""))</f>
      </c>
      <c r="R731" s="20">
        <f>IF(OR(G731="",H731="",Q731=""),"",IF(E731="Short",G731-H731,H731-G731)*F731*Q731-N(K731))</f>
      </c>
      <c r="S731" s="20">
        <f>IF(OR(G731="",I731="",Q731=""),"",ABS(G731-I731)*F731*Q731)</f>
      </c>
      <c r="T731" s="21">
        <f>IF(OR(R731="",N(S731)=0),"",ROUND(R731/S731,2))</f>
      </c>
      <c r="U731" s="19">
        <f>IF(R731="","",IF(R731&gt;0,"Win",IF(R731&lt;0,"Loss","Even")))</f>
      </c>
      <c r="V731" s="20">
        <f>IF(R731="","",SUM($R$5:R731))</f>
      </c>
      <c r="W731" s="20">
        <f>IF(V731="","",MAX(0,MAX($V$5:V731)))</f>
      </c>
      <c r="X731" s="20">
        <f>IF(V731="","",V731-W731)</f>
      </c>
      <c r="Y731" s="19">
        <f>IF(A731="","",IF(COUNTIF($A$5:A731,A731)=1,MAX($Y$4:Y730)+1,""))</f>
      </c>
      <c r="Z731" s="19">
        <f>IF(A731="","",TEXT(A731,"ddd"))</f>
      </c>
    </row>
    <row r="732" spans="1:26" x14ac:dyDescent="0.25">
      <c r="A732" s="15"/>
      <c r="B732" s="16"/>
      <c r="G732" s="17"/>
      <c r="H732" s="17"/>
      <c r="I732" s="17"/>
      <c r="J732" s="17"/>
      <c r="K732" s="18"/>
      <c r="Q732" s="19">
        <f>IF(D732="","",IFERROR(VLOOKUP(D732,Lists!$G$5:$I$40,3,FALSE),""))</f>
      </c>
      <c r="R732" s="20">
        <f>IF(OR(G732="",H732="",Q732=""),"",IF(E732="Short",G732-H732,H732-G732)*F732*Q732-N(K732))</f>
      </c>
      <c r="S732" s="20">
        <f>IF(OR(G732="",I732="",Q732=""),"",ABS(G732-I732)*F732*Q732)</f>
      </c>
      <c r="T732" s="21">
        <f>IF(OR(R732="",N(S732)=0),"",ROUND(R732/S732,2))</f>
      </c>
      <c r="U732" s="19">
        <f>IF(R732="","",IF(R732&gt;0,"Win",IF(R732&lt;0,"Loss","Even")))</f>
      </c>
      <c r="V732" s="20">
        <f>IF(R732="","",SUM($R$5:R732))</f>
      </c>
      <c r="W732" s="20">
        <f>IF(V732="","",MAX(0,MAX($V$5:V732)))</f>
      </c>
      <c r="X732" s="20">
        <f>IF(V732="","",V732-W732)</f>
      </c>
      <c r="Y732" s="19">
        <f>IF(A732="","",IF(COUNTIF($A$5:A732,A732)=1,MAX($Y$4:Y731)+1,""))</f>
      </c>
      <c r="Z732" s="19">
        <f>IF(A732="","",TEXT(A732,"ddd"))</f>
      </c>
    </row>
    <row r="733" spans="1:26" x14ac:dyDescent="0.25">
      <c r="A733" s="15"/>
      <c r="B733" s="16"/>
      <c r="G733" s="17"/>
      <c r="H733" s="17"/>
      <c r="I733" s="17"/>
      <c r="J733" s="17"/>
      <c r="K733" s="18"/>
      <c r="Q733" s="19">
        <f>IF(D733="","",IFERROR(VLOOKUP(D733,Lists!$G$5:$I$40,3,FALSE),""))</f>
      </c>
      <c r="R733" s="20">
        <f>IF(OR(G733="",H733="",Q733=""),"",IF(E733="Short",G733-H733,H733-G733)*F733*Q733-N(K733))</f>
      </c>
      <c r="S733" s="20">
        <f>IF(OR(G733="",I733="",Q733=""),"",ABS(G733-I733)*F733*Q733)</f>
      </c>
      <c r="T733" s="21">
        <f>IF(OR(R733="",N(S733)=0),"",ROUND(R733/S733,2))</f>
      </c>
      <c r="U733" s="19">
        <f>IF(R733="","",IF(R733&gt;0,"Win",IF(R733&lt;0,"Loss","Even")))</f>
      </c>
      <c r="V733" s="20">
        <f>IF(R733="","",SUM($R$5:R733))</f>
      </c>
      <c r="W733" s="20">
        <f>IF(V733="","",MAX(0,MAX($V$5:V733)))</f>
      </c>
      <c r="X733" s="20">
        <f>IF(V733="","",V733-W733)</f>
      </c>
      <c r="Y733" s="19">
        <f>IF(A733="","",IF(COUNTIF($A$5:A733,A733)=1,MAX($Y$4:Y732)+1,""))</f>
      </c>
      <c r="Z733" s="19">
        <f>IF(A733="","",TEXT(A733,"ddd"))</f>
      </c>
    </row>
    <row r="734" spans="1:26" x14ac:dyDescent="0.25">
      <c r="A734" s="15"/>
      <c r="B734" s="16"/>
      <c r="G734" s="17"/>
      <c r="H734" s="17"/>
      <c r="I734" s="17"/>
      <c r="J734" s="17"/>
      <c r="K734" s="18"/>
      <c r="Q734" s="19">
        <f>IF(D734="","",IFERROR(VLOOKUP(D734,Lists!$G$5:$I$40,3,FALSE),""))</f>
      </c>
      <c r="R734" s="20">
        <f>IF(OR(G734="",H734="",Q734=""),"",IF(E734="Short",G734-H734,H734-G734)*F734*Q734-N(K734))</f>
      </c>
      <c r="S734" s="20">
        <f>IF(OR(G734="",I734="",Q734=""),"",ABS(G734-I734)*F734*Q734)</f>
      </c>
      <c r="T734" s="21">
        <f>IF(OR(R734="",N(S734)=0),"",ROUND(R734/S734,2))</f>
      </c>
      <c r="U734" s="19">
        <f>IF(R734="","",IF(R734&gt;0,"Win",IF(R734&lt;0,"Loss","Even")))</f>
      </c>
      <c r="V734" s="20">
        <f>IF(R734="","",SUM($R$5:R734))</f>
      </c>
      <c r="W734" s="20">
        <f>IF(V734="","",MAX(0,MAX($V$5:V734)))</f>
      </c>
      <c r="X734" s="20">
        <f>IF(V734="","",V734-W734)</f>
      </c>
      <c r="Y734" s="19">
        <f>IF(A734="","",IF(COUNTIF($A$5:A734,A734)=1,MAX($Y$4:Y733)+1,""))</f>
      </c>
      <c r="Z734" s="19">
        <f>IF(A734="","",TEXT(A734,"ddd"))</f>
      </c>
    </row>
    <row r="735" spans="1:26" x14ac:dyDescent="0.25">
      <c r="A735" s="15"/>
      <c r="B735" s="16"/>
      <c r="G735" s="17"/>
      <c r="H735" s="17"/>
      <c r="I735" s="17"/>
      <c r="J735" s="17"/>
      <c r="K735" s="18"/>
      <c r="Q735" s="19">
        <f>IF(D735="","",IFERROR(VLOOKUP(D735,Lists!$G$5:$I$40,3,FALSE),""))</f>
      </c>
      <c r="R735" s="20">
        <f>IF(OR(G735="",H735="",Q735=""),"",IF(E735="Short",G735-H735,H735-G735)*F735*Q735-N(K735))</f>
      </c>
      <c r="S735" s="20">
        <f>IF(OR(G735="",I735="",Q735=""),"",ABS(G735-I735)*F735*Q735)</f>
      </c>
      <c r="T735" s="21">
        <f>IF(OR(R735="",N(S735)=0),"",ROUND(R735/S735,2))</f>
      </c>
      <c r="U735" s="19">
        <f>IF(R735="","",IF(R735&gt;0,"Win",IF(R735&lt;0,"Loss","Even")))</f>
      </c>
      <c r="V735" s="20">
        <f>IF(R735="","",SUM($R$5:R735))</f>
      </c>
      <c r="W735" s="20">
        <f>IF(V735="","",MAX(0,MAX($V$5:V735)))</f>
      </c>
      <c r="X735" s="20">
        <f>IF(V735="","",V735-W735)</f>
      </c>
      <c r="Y735" s="19">
        <f>IF(A735="","",IF(COUNTIF($A$5:A735,A735)=1,MAX($Y$4:Y734)+1,""))</f>
      </c>
      <c r="Z735" s="19">
        <f>IF(A735="","",TEXT(A735,"ddd"))</f>
      </c>
    </row>
    <row r="736" spans="1:26" x14ac:dyDescent="0.25">
      <c r="A736" s="15"/>
      <c r="B736" s="16"/>
      <c r="G736" s="17"/>
      <c r="H736" s="17"/>
      <c r="I736" s="17"/>
      <c r="J736" s="17"/>
      <c r="K736" s="18"/>
      <c r="Q736" s="19">
        <f>IF(D736="","",IFERROR(VLOOKUP(D736,Lists!$G$5:$I$40,3,FALSE),""))</f>
      </c>
      <c r="R736" s="20">
        <f>IF(OR(G736="",H736="",Q736=""),"",IF(E736="Short",G736-H736,H736-G736)*F736*Q736-N(K736))</f>
      </c>
      <c r="S736" s="20">
        <f>IF(OR(G736="",I736="",Q736=""),"",ABS(G736-I736)*F736*Q736)</f>
      </c>
      <c r="T736" s="21">
        <f>IF(OR(R736="",N(S736)=0),"",ROUND(R736/S736,2))</f>
      </c>
      <c r="U736" s="19">
        <f>IF(R736="","",IF(R736&gt;0,"Win",IF(R736&lt;0,"Loss","Even")))</f>
      </c>
      <c r="V736" s="20">
        <f>IF(R736="","",SUM($R$5:R736))</f>
      </c>
      <c r="W736" s="20">
        <f>IF(V736="","",MAX(0,MAX($V$5:V736)))</f>
      </c>
      <c r="X736" s="20">
        <f>IF(V736="","",V736-W736)</f>
      </c>
      <c r="Y736" s="19">
        <f>IF(A736="","",IF(COUNTIF($A$5:A736,A736)=1,MAX($Y$4:Y735)+1,""))</f>
      </c>
      <c r="Z736" s="19">
        <f>IF(A736="","",TEXT(A736,"ddd"))</f>
      </c>
    </row>
    <row r="737" spans="1:26" x14ac:dyDescent="0.25">
      <c r="A737" s="15"/>
      <c r="B737" s="16"/>
      <c r="G737" s="17"/>
      <c r="H737" s="17"/>
      <c r="I737" s="17"/>
      <c r="J737" s="17"/>
      <c r="K737" s="18"/>
      <c r="Q737" s="19">
        <f>IF(D737="","",IFERROR(VLOOKUP(D737,Lists!$G$5:$I$40,3,FALSE),""))</f>
      </c>
      <c r="R737" s="20">
        <f>IF(OR(G737="",H737="",Q737=""),"",IF(E737="Short",G737-H737,H737-G737)*F737*Q737-N(K737))</f>
      </c>
      <c r="S737" s="20">
        <f>IF(OR(G737="",I737="",Q737=""),"",ABS(G737-I737)*F737*Q737)</f>
      </c>
      <c r="T737" s="21">
        <f>IF(OR(R737="",N(S737)=0),"",ROUND(R737/S737,2))</f>
      </c>
      <c r="U737" s="19">
        <f>IF(R737="","",IF(R737&gt;0,"Win",IF(R737&lt;0,"Loss","Even")))</f>
      </c>
      <c r="V737" s="20">
        <f>IF(R737="","",SUM($R$5:R737))</f>
      </c>
      <c r="W737" s="20">
        <f>IF(V737="","",MAX(0,MAX($V$5:V737)))</f>
      </c>
      <c r="X737" s="20">
        <f>IF(V737="","",V737-W737)</f>
      </c>
      <c r="Y737" s="19">
        <f>IF(A737="","",IF(COUNTIF($A$5:A737,A737)=1,MAX($Y$4:Y736)+1,""))</f>
      </c>
      <c r="Z737" s="19">
        <f>IF(A737="","",TEXT(A737,"ddd"))</f>
      </c>
    </row>
    <row r="738" spans="1:26" x14ac:dyDescent="0.25">
      <c r="A738" s="15"/>
      <c r="B738" s="16"/>
      <c r="G738" s="17"/>
      <c r="H738" s="17"/>
      <c r="I738" s="17"/>
      <c r="J738" s="17"/>
      <c r="K738" s="18"/>
      <c r="Q738" s="19">
        <f>IF(D738="","",IFERROR(VLOOKUP(D738,Lists!$G$5:$I$40,3,FALSE),""))</f>
      </c>
      <c r="R738" s="20">
        <f>IF(OR(G738="",H738="",Q738=""),"",IF(E738="Short",G738-H738,H738-G738)*F738*Q738-N(K738))</f>
      </c>
      <c r="S738" s="20">
        <f>IF(OR(G738="",I738="",Q738=""),"",ABS(G738-I738)*F738*Q738)</f>
      </c>
      <c r="T738" s="21">
        <f>IF(OR(R738="",N(S738)=0),"",ROUND(R738/S738,2))</f>
      </c>
      <c r="U738" s="19">
        <f>IF(R738="","",IF(R738&gt;0,"Win",IF(R738&lt;0,"Loss","Even")))</f>
      </c>
      <c r="V738" s="20">
        <f>IF(R738="","",SUM($R$5:R738))</f>
      </c>
      <c r="W738" s="20">
        <f>IF(V738="","",MAX(0,MAX($V$5:V738)))</f>
      </c>
      <c r="X738" s="20">
        <f>IF(V738="","",V738-W738)</f>
      </c>
      <c r="Y738" s="19">
        <f>IF(A738="","",IF(COUNTIF($A$5:A738,A738)=1,MAX($Y$4:Y737)+1,""))</f>
      </c>
      <c r="Z738" s="19">
        <f>IF(A738="","",TEXT(A738,"ddd"))</f>
      </c>
    </row>
    <row r="739" spans="1:26" x14ac:dyDescent="0.25">
      <c r="A739" s="15"/>
      <c r="B739" s="16"/>
      <c r="G739" s="17"/>
      <c r="H739" s="17"/>
      <c r="I739" s="17"/>
      <c r="J739" s="17"/>
      <c r="K739" s="18"/>
      <c r="Q739" s="19">
        <f>IF(D739="","",IFERROR(VLOOKUP(D739,Lists!$G$5:$I$40,3,FALSE),""))</f>
      </c>
      <c r="R739" s="20">
        <f>IF(OR(G739="",H739="",Q739=""),"",IF(E739="Short",G739-H739,H739-G739)*F739*Q739-N(K739))</f>
      </c>
      <c r="S739" s="20">
        <f>IF(OR(G739="",I739="",Q739=""),"",ABS(G739-I739)*F739*Q739)</f>
      </c>
      <c r="T739" s="21">
        <f>IF(OR(R739="",N(S739)=0),"",ROUND(R739/S739,2))</f>
      </c>
      <c r="U739" s="19">
        <f>IF(R739="","",IF(R739&gt;0,"Win",IF(R739&lt;0,"Loss","Even")))</f>
      </c>
      <c r="V739" s="20">
        <f>IF(R739="","",SUM($R$5:R739))</f>
      </c>
      <c r="W739" s="20">
        <f>IF(V739="","",MAX(0,MAX($V$5:V739)))</f>
      </c>
      <c r="X739" s="20">
        <f>IF(V739="","",V739-W739)</f>
      </c>
      <c r="Y739" s="19">
        <f>IF(A739="","",IF(COUNTIF($A$5:A739,A739)=1,MAX($Y$4:Y738)+1,""))</f>
      </c>
      <c r="Z739" s="19">
        <f>IF(A739="","",TEXT(A739,"ddd"))</f>
      </c>
    </row>
    <row r="740" spans="1:26" x14ac:dyDescent="0.25">
      <c r="A740" s="15"/>
      <c r="B740" s="16"/>
      <c r="G740" s="17"/>
      <c r="H740" s="17"/>
      <c r="I740" s="17"/>
      <c r="J740" s="17"/>
      <c r="K740" s="18"/>
      <c r="Q740" s="19">
        <f>IF(D740="","",IFERROR(VLOOKUP(D740,Lists!$G$5:$I$40,3,FALSE),""))</f>
      </c>
      <c r="R740" s="20">
        <f>IF(OR(G740="",H740="",Q740=""),"",IF(E740="Short",G740-H740,H740-G740)*F740*Q740-N(K740))</f>
      </c>
      <c r="S740" s="20">
        <f>IF(OR(G740="",I740="",Q740=""),"",ABS(G740-I740)*F740*Q740)</f>
      </c>
      <c r="T740" s="21">
        <f>IF(OR(R740="",N(S740)=0),"",ROUND(R740/S740,2))</f>
      </c>
      <c r="U740" s="19">
        <f>IF(R740="","",IF(R740&gt;0,"Win",IF(R740&lt;0,"Loss","Even")))</f>
      </c>
      <c r="V740" s="20">
        <f>IF(R740="","",SUM($R$5:R740))</f>
      </c>
      <c r="W740" s="20">
        <f>IF(V740="","",MAX(0,MAX($V$5:V740)))</f>
      </c>
      <c r="X740" s="20">
        <f>IF(V740="","",V740-W740)</f>
      </c>
      <c r="Y740" s="19">
        <f>IF(A740="","",IF(COUNTIF($A$5:A740,A740)=1,MAX($Y$4:Y739)+1,""))</f>
      </c>
      <c r="Z740" s="19">
        <f>IF(A740="","",TEXT(A740,"ddd"))</f>
      </c>
    </row>
    <row r="741" spans="1:26" x14ac:dyDescent="0.25">
      <c r="A741" s="15"/>
      <c r="B741" s="16"/>
      <c r="G741" s="17"/>
      <c r="H741" s="17"/>
      <c r="I741" s="17"/>
      <c r="J741" s="17"/>
      <c r="K741" s="18"/>
      <c r="Q741" s="19">
        <f>IF(D741="","",IFERROR(VLOOKUP(D741,Lists!$G$5:$I$40,3,FALSE),""))</f>
      </c>
      <c r="R741" s="20">
        <f>IF(OR(G741="",H741="",Q741=""),"",IF(E741="Short",G741-H741,H741-G741)*F741*Q741-N(K741))</f>
      </c>
      <c r="S741" s="20">
        <f>IF(OR(G741="",I741="",Q741=""),"",ABS(G741-I741)*F741*Q741)</f>
      </c>
      <c r="T741" s="21">
        <f>IF(OR(R741="",N(S741)=0),"",ROUND(R741/S741,2))</f>
      </c>
      <c r="U741" s="19">
        <f>IF(R741="","",IF(R741&gt;0,"Win",IF(R741&lt;0,"Loss","Even")))</f>
      </c>
      <c r="V741" s="20">
        <f>IF(R741="","",SUM($R$5:R741))</f>
      </c>
      <c r="W741" s="20">
        <f>IF(V741="","",MAX(0,MAX($V$5:V741)))</f>
      </c>
      <c r="X741" s="20">
        <f>IF(V741="","",V741-W741)</f>
      </c>
      <c r="Y741" s="19">
        <f>IF(A741="","",IF(COUNTIF($A$5:A741,A741)=1,MAX($Y$4:Y740)+1,""))</f>
      </c>
      <c r="Z741" s="19">
        <f>IF(A741="","",TEXT(A741,"ddd"))</f>
      </c>
    </row>
    <row r="742" spans="1:26" x14ac:dyDescent="0.25">
      <c r="A742" s="15"/>
      <c r="B742" s="16"/>
      <c r="G742" s="17"/>
      <c r="H742" s="17"/>
      <c r="I742" s="17"/>
      <c r="J742" s="17"/>
      <c r="K742" s="18"/>
      <c r="Q742" s="19">
        <f>IF(D742="","",IFERROR(VLOOKUP(D742,Lists!$G$5:$I$40,3,FALSE),""))</f>
      </c>
      <c r="R742" s="20">
        <f>IF(OR(G742="",H742="",Q742=""),"",IF(E742="Short",G742-H742,H742-G742)*F742*Q742-N(K742))</f>
      </c>
      <c r="S742" s="20">
        <f>IF(OR(G742="",I742="",Q742=""),"",ABS(G742-I742)*F742*Q742)</f>
      </c>
      <c r="T742" s="21">
        <f>IF(OR(R742="",N(S742)=0),"",ROUND(R742/S742,2))</f>
      </c>
      <c r="U742" s="19">
        <f>IF(R742="","",IF(R742&gt;0,"Win",IF(R742&lt;0,"Loss","Even")))</f>
      </c>
      <c r="V742" s="20">
        <f>IF(R742="","",SUM($R$5:R742))</f>
      </c>
      <c r="W742" s="20">
        <f>IF(V742="","",MAX(0,MAX($V$5:V742)))</f>
      </c>
      <c r="X742" s="20">
        <f>IF(V742="","",V742-W742)</f>
      </c>
      <c r="Y742" s="19">
        <f>IF(A742="","",IF(COUNTIF($A$5:A742,A742)=1,MAX($Y$4:Y741)+1,""))</f>
      </c>
      <c r="Z742" s="19">
        <f>IF(A742="","",TEXT(A742,"ddd"))</f>
      </c>
    </row>
    <row r="743" spans="1:26" x14ac:dyDescent="0.25">
      <c r="A743" s="15"/>
      <c r="B743" s="16"/>
      <c r="G743" s="17"/>
      <c r="H743" s="17"/>
      <c r="I743" s="17"/>
      <c r="J743" s="17"/>
      <c r="K743" s="18"/>
      <c r="Q743" s="19">
        <f>IF(D743="","",IFERROR(VLOOKUP(D743,Lists!$G$5:$I$40,3,FALSE),""))</f>
      </c>
      <c r="R743" s="20">
        <f>IF(OR(G743="",H743="",Q743=""),"",IF(E743="Short",G743-H743,H743-G743)*F743*Q743-N(K743))</f>
      </c>
      <c r="S743" s="20">
        <f>IF(OR(G743="",I743="",Q743=""),"",ABS(G743-I743)*F743*Q743)</f>
      </c>
      <c r="T743" s="21">
        <f>IF(OR(R743="",N(S743)=0),"",ROUND(R743/S743,2))</f>
      </c>
      <c r="U743" s="19">
        <f>IF(R743="","",IF(R743&gt;0,"Win",IF(R743&lt;0,"Loss","Even")))</f>
      </c>
      <c r="V743" s="20">
        <f>IF(R743="","",SUM($R$5:R743))</f>
      </c>
      <c r="W743" s="20">
        <f>IF(V743="","",MAX(0,MAX($V$5:V743)))</f>
      </c>
      <c r="X743" s="20">
        <f>IF(V743="","",V743-W743)</f>
      </c>
      <c r="Y743" s="19">
        <f>IF(A743="","",IF(COUNTIF($A$5:A743,A743)=1,MAX($Y$4:Y742)+1,""))</f>
      </c>
      <c r="Z743" s="19">
        <f>IF(A743="","",TEXT(A743,"ddd"))</f>
      </c>
    </row>
    <row r="744" spans="1:26" x14ac:dyDescent="0.25">
      <c r="A744" s="15"/>
      <c r="B744" s="16"/>
      <c r="G744" s="17"/>
      <c r="H744" s="17"/>
      <c r="I744" s="17"/>
      <c r="J744" s="17"/>
      <c r="K744" s="18"/>
      <c r="Q744" s="19">
        <f>IF(D744="","",IFERROR(VLOOKUP(D744,Lists!$G$5:$I$40,3,FALSE),""))</f>
      </c>
      <c r="R744" s="20">
        <f>IF(OR(G744="",H744="",Q744=""),"",IF(E744="Short",G744-H744,H744-G744)*F744*Q744-N(K744))</f>
      </c>
      <c r="S744" s="20">
        <f>IF(OR(G744="",I744="",Q744=""),"",ABS(G744-I744)*F744*Q744)</f>
      </c>
      <c r="T744" s="21">
        <f>IF(OR(R744="",N(S744)=0),"",ROUND(R744/S744,2))</f>
      </c>
      <c r="U744" s="19">
        <f>IF(R744="","",IF(R744&gt;0,"Win",IF(R744&lt;0,"Loss","Even")))</f>
      </c>
      <c r="V744" s="20">
        <f>IF(R744="","",SUM($R$5:R744))</f>
      </c>
      <c r="W744" s="20">
        <f>IF(V744="","",MAX(0,MAX($V$5:V744)))</f>
      </c>
      <c r="X744" s="20">
        <f>IF(V744="","",V744-W744)</f>
      </c>
      <c r="Y744" s="19">
        <f>IF(A744="","",IF(COUNTIF($A$5:A744,A744)=1,MAX($Y$4:Y743)+1,""))</f>
      </c>
      <c r="Z744" s="19">
        <f>IF(A744="","",TEXT(A744,"ddd"))</f>
      </c>
    </row>
    <row r="745" spans="1:26" x14ac:dyDescent="0.25">
      <c r="A745" s="15"/>
      <c r="B745" s="16"/>
      <c r="G745" s="17"/>
      <c r="H745" s="17"/>
      <c r="I745" s="17"/>
      <c r="J745" s="17"/>
      <c r="K745" s="18"/>
      <c r="Q745" s="19">
        <f>IF(D745="","",IFERROR(VLOOKUP(D745,Lists!$G$5:$I$40,3,FALSE),""))</f>
      </c>
      <c r="R745" s="20">
        <f>IF(OR(G745="",H745="",Q745=""),"",IF(E745="Short",G745-H745,H745-G745)*F745*Q745-N(K745))</f>
      </c>
      <c r="S745" s="20">
        <f>IF(OR(G745="",I745="",Q745=""),"",ABS(G745-I745)*F745*Q745)</f>
      </c>
      <c r="T745" s="21">
        <f>IF(OR(R745="",N(S745)=0),"",ROUND(R745/S745,2))</f>
      </c>
      <c r="U745" s="19">
        <f>IF(R745="","",IF(R745&gt;0,"Win",IF(R745&lt;0,"Loss","Even")))</f>
      </c>
      <c r="V745" s="20">
        <f>IF(R745="","",SUM($R$5:R745))</f>
      </c>
      <c r="W745" s="20">
        <f>IF(V745="","",MAX(0,MAX($V$5:V745)))</f>
      </c>
      <c r="X745" s="20">
        <f>IF(V745="","",V745-W745)</f>
      </c>
      <c r="Y745" s="19">
        <f>IF(A745="","",IF(COUNTIF($A$5:A745,A745)=1,MAX($Y$4:Y744)+1,""))</f>
      </c>
      <c r="Z745" s="19">
        <f>IF(A745="","",TEXT(A745,"ddd"))</f>
      </c>
    </row>
    <row r="746" spans="1:26" x14ac:dyDescent="0.25">
      <c r="A746" s="15"/>
      <c r="B746" s="16"/>
      <c r="G746" s="17"/>
      <c r="H746" s="17"/>
      <c r="I746" s="17"/>
      <c r="J746" s="17"/>
      <c r="K746" s="18"/>
      <c r="Q746" s="19">
        <f>IF(D746="","",IFERROR(VLOOKUP(D746,Lists!$G$5:$I$40,3,FALSE),""))</f>
      </c>
      <c r="R746" s="20">
        <f>IF(OR(G746="",H746="",Q746=""),"",IF(E746="Short",G746-H746,H746-G746)*F746*Q746-N(K746))</f>
      </c>
      <c r="S746" s="20">
        <f>IF(OR(G746="",I746="",Q746=""),"",ABS(G746-I746)*F746*Q746)</f>
      </c>
      <c r="T746" s="21">
        <f>IF(OR(R746="",N(S746)=0),"",ROUND(R746/S746,2))</f>
      </c>
      <c r="U746" s="19">
        <f>IF(R746="","",IF(R746&gt;0,"Win",IF(R746&lt;0,"Loss","Even")))</f>
      </c>
      <c r="V746" s="20">
        <f>IF(R746="","",SUM($R$5:R746))</f>
      </c>
      <c r="W746" s="20">
        <f>IF(V746="","",MAX(0,MAX($V$5:V746)))</f>
      </c>
      <c r="X746" s="20">
        <f>IF(V746="","",V746-W746)</f>
      </c>
      <c r="Y746" s="19">
        <f>IF(A746="","",IF(COUNTIF($A$5:A746,A746)=1,MAX($Y$4:Y745)+1,""))</f>
      </c>
      <c r="Z746" s="19">
        <f>IF(A746="","",TEXT(A746,"ddd"))</f>
      </c>
    </row>
    <row r="747" spans="1:26" x14ac:dyDescent="0.25">
      <c r="A747" s="15"/>
      <c r="B747" s="16"/>
      <c r="G747" s="17"/>
      <c r="H747" s="17"/>
      <c r="I747" s="17"/>
      <c r="J747" s="17"/>
      <c r="K747" s="18"/>
      <c r="Q747" s="19">
        <f>IF(D747="","",IFERROR(VLOOKUP(D747,Lists!$G$5:$I$40,3,FALSE),""))</f>
      </c>
      <c r="R747" s="20">
        <f>IF(OR(G747="",H747="",Q747=""),"",IF(E747="Short",G747-H747,H747-G747)*F747*Q747-N(K747))</f>
      </c>
      <c r="S747" s="20">
        <f>IF(OR(G747="",I747="",Q747=""),"",ABS(G747-I747)*F747*Q747)</f>
      </c>
      <c r="T747" s="21">
        <f>IF(OR(R747="",N(S747)=0),"",ROUND(R747/S747,2))</f>
      </c>
      <c r="U747" s="19">
        <f>IF(R747="","",IF(R747&gt;0,"Win",IF(R747&lt;0,"Loss","Even")))</f>
      </c>
      <c r="V747" s="20">
        <f>IF(R747="","",SUM($R$5:R747))</f>
      </c>
      <c r="W747" s="20">
        <f>IF(V747="","",MAX(0,MAX($V$5:V747)))</f>
      </c>
      <c r="X747" s="20">
        <f>IF(V747="","",V747-W747)</f>
      </c>
      <c r="Y747" s="19">
        <f>IF(A747="","",IF(COUNTIF($A$5:A747,A747)=1,MAX($Y$4:Y746)+1,""))</f>
      </c>
      <c r="Z747" s="19">
        <f>IF(A747="","",TEXT(A747,"ddd"))</f>
      </c>
    </row>
    <row r="748" spans="1:26" x14ac:dyDescent="0.25">
      <c r="A748" s="15"/>
      <c r="B748" s="16"/>
      <c r="G748" s="17"/>
      <c r="H748" s="17"/>
      <c r="I748" s="17"/>
      <c r="J748" s="17"/>
      <c r="K748" s="18"/>
      <c r="Q748" s="19">
        <f>IF(D748="","",IFERROR(VLOOKUP(D748,Lists!$G$5:$I$40,3,FALSE),""))</f>
      </c>
      <c r="R748" s="20">
        <f>IF(OR(G748="",H748="",Q748=""),"",IF(E748="Short",G748-H748,H748-G748)*F748*Q748-N(K748))</f>
      </c>
      <c r="S748" s="20">
        <f>IF(OR(G748="",I748="",Q748=""),"",ABS(G748-I748)*F748*Q748)</f>
      </c>
      <c r="T748" s="21">
        <f>IF(OR(R748="",N(S748)=0),"",ROUND(R748/S748,2))</f>
      </c>
      <c r="U748" s="19">
        <f>IF(R748="","",IF(R748&gt;0,"Win",IF(R748&lt;0,"Loss","Even")))</f>
      </c>
      <c r="V748" s="20">
        <f>IF(R748="","",SUM($R$5:R748))</f>
      </c>
      <c r="W748" s="20">
        <f>IF(V748="","",MAX(0,MAX($V$5:V748)))</f>
      </c>
      <c r="X748" s="20">
        <f>IF(V748="","",V748-W748)</f>
      </c>
      <c r="Y748" s="19">
        <f>IF(A748="","",IF(COUNTIF($A$5:A748,A748)=1,MAX($Y$4:Y747)+1,""))</f>
      </c>
      <c r="Z748" s="19">
        <f>IF(A748="","",TEXT(A748,"ddd"))</f>
      </c>
    </row>
    <row r="749" spans="1:26" x14ac:dyDescent="0.25">
      <c r="A749" s="15"/>
      <c r="B749" s="16"/>
      <c r="G749" s="17"/>
      <c r="H749" s="17"/>
      <c r="I749" s="17"/>
      <c r="J749" s="17"/>
      <c r="K749" s="18"/>
      <c r="Q749" s="19">
        <f>IF(D749="","",IFERROR(VLOOKUP(D749,Lists!$G$5:$I$40,3,FALSE),""))</f>
      </c>
      <c r="R749" s="20">
        <f>IF(OR(G749="",H749="",Q749=""),"",IF(E749="Short",G749-H749,H749-G749)*F749*Q749-N(K749))</f>
      </c>
      <c r="S749" s="20">
        <f>IF(OR(G749="",I749="",Q749=""),"",ABS(G749-I749)*F749*Q749)</f>
      </c>
      <c r="T749" s="21">
        <f>IF(OR(R749="",N(S749)=0),"",ROUND(R749/S749,2))</f>
      </c>
      <c r="U749" s="19">
        <f>IF(R749="","",IF(R749&gt;0,"Win",IF(R749&lt;0,"Loss","Even")))</f>
      </c>
      <c r="V749" s="20">
        <f>IF(R749="","",SUM($R$5:R749))</f>
      </c>
      <c r="W749" s="20">
        <f>IF(V749="","",MAX(0,MAX($V$5:V749)))</f>
      </c>
      <c r="X749" s="20">
        <f>IF(V749="","",V749-W749)</f>
      </c>
      <c r="Y749" s="19">
        <f>IF(A749="","",IF(COUNTIF($A$5:A749,A749)=1,MAX($Y$4:Y748)+1,""))</f>
      </c>
      <c r="Z749" s="19">
        <f>IF(A749="","",TEXT(A749,"ddd"))</f>
      </c>
    </row>
    <row r="750" spans="1:26" x14ac:dyDescent="0.25">
      <c r="A750" s="15"/>
      <c r="B750" s="16"/>
      <c r="G750" s="17"/>
      <c r="H750" s="17"/>
      <c r="I750" s="17"/>
      <c r="J750" s="17"/>
      <c r="K750" s="18"/>
      <c r="Q750" s="19">
        <f>IF(D750="","",IFERROR(VLOOKUP(D750,Lists!$G$5:$I$40,3,FALSE),""))</f>
      </c>
      <c r="R750" s="20">
        <f>IF(OR(G750="",H750="",Q750=""),"",IF(E750="Short",G750-H750,H750-G750)*F750*Q750-N(K750))</f>
      </c>
      <c r="S750" s="20">
        <f>IF(OR(G750="",I750="",Q750=""),"",ABS(G750-I750)*F750*Q750)</f>
      </c>
      <c r="T750" s="21">
        <f>IF(OR(R750="",N(S750)=0),"",ROUND(R750/S750,2))</f>
      </c>
      <c r="U750" s="19">
        <f>IF(R750="","",IF(R750&gt;0,"Win",IF(R750&lt;0,"Loss","Even")))</f>
      </c>
      <c r="V750" s="20">
        <f>IF(R750="","",SUM($R$5:R750))</f>
      </c>
      <c r="W750" s="20">
        <f>IF(V750="","",MAX(0,MAX($V$5:V750)))</f>
      </c>
      <c r="X750" s="20">
        <f>IF(V750="","",V750-W750)</f>
      </c>
      <c r="Y750" s="19">
        <f>IF(A750="","",IF(COUNTIF($A$5:A750,A750)=1,MAX($Y$4:Y749)+1,""))</f>
      </c>
      <c r="Z750" s="19">
        <f>IF(A750="","",TEXT(A750,"ddd"))</f>
      </c>
    </row>
    <row r="751" spans="1:26" x14ac:dyDescent="0.25">
      <c r="A751" s="15"/>
      <c r="B751" s="16"/>
      <c r="G751" s="17"/>
      <c r="H751" s="17"/>
      <c r="I751" s="17"/>
      <c r="J751" s="17"/>
      <c r="K751" s="18"/>
      <c r="Q751" s="19">
        <f>IF(D751="","",IFERROR(VLOOKUP(D751,Lists!$G$5:$I$40,3,FALSE),""))</f>
      </c>
      <c r="R751" s="20">
        <f>IF(OR(G751="",H751="",Q751=""),"",IF(E751="Short",G751-H751,H751-G751)*F751*Q751-N(K751))</f>
      </c>
      <c r="S751" s="20">
        <f>IF(OR(G751="",I751="",Q751=""),"",ABS(G751-I751)*F751*Q751)</f>
      </c>
      <c r="T751" s="21">
        <f>IF(OR(R751="",N(S751)=0),"",ROUND(R751/S751,2))</f>
      </c>
      <c r="U751" s="19">
        <f>IF(R751="","",IF(R751&gt;0,"Win",IF(R751&lt;0,"Loss","Even")))</f>
      </c>
      <c r="V751" s="20">
        <f>IF(R751="","",SUM($R$5:R751))</f>
      </c>
      <c r="W751" s="20">
        <f>IF(V751="","",MAX(0,MAX($V$5:V751)))</f>
      </c>
      <c r="X751" s="20">
        <f>IF(V751="","",V751-W751)</f>
      </c>
      <c r="Y751" s="19">
        <f>IF(A751="","",IF(COUNTIF($A$5:A751,A751)=1,MAX($Y$4:Y750)+1,""))</f>
      </c>
      <c r="Z751" s="19">
        <f>IF(A751="","",TEXT(A751,"ddd"))</f>
      </c>
    </row>
    <row r="752" spans="1:26" x14ac:dyDescent="0.25">
      <c r="A752" s="15"/>
      <c r="B752" s="16"/>
      <c r="G752" s="17"/>
      <c r="H752" s="17"/>
      <c r="I752" s="17"/>
      <c r="J752" s="17"/>
      <c r="K752" s="18"/>
      <c r="Q752" s="19">
        <f>IF(D752="","",IFERROR(VLOOKUP(D752,Lists!$G$5:$I$40,3,FALSE),""))</f>
      </c>
      <c r="R752" s="20">
        <f>IF(OR(G752="",H752="",Q752=""),"",IF(E752="Short",G752-H752,H752-G752)*F752*Q752-N(K752))</f>
      </c>
      <c r="S752" s="20">
        <f>IF(OR(G752="",I752="",Q752=""),"",ABS(G752-I752)*F752*Q752)</f>
      </c>
      <c r="T752" s="21">
        <f>IF(OR(R752="",N(S752)=0),"",ROUND(R752/S752,2))</f>
      </c>
      <c r="U752" s="19">
        <f>IF(R752="","",IF(R752&gt;0,"Win",IF(R752&lt;0,"Loss","Even")))</f>
      </c>
      <c r="V752" s="20">
        <f>IF(R752="","",SUM($R$5:R752))</f>
      </c>
      <c r="W752" s="20">
        <f>IF(V752="","",MAX(0,MAX($V$5:V752)))</f>
      </c>
      <c r="X752" s="20">
        <f>IF(V752="","",V752-W752)</f>
      </c>
      <c r="Y752" s="19">
        <f>IF(A752="","",IF(COUNTIF($A$5:A752,A752)=1,MAX($Y$4:Y751)+1,""))</f>
      </c>
      <c r="Z752" s="19">
        <f>IF(A752="","",TEXT(A752,"ddd"))</f>
      </c>
    </row>
    <row r="753" spans="1:26" x14ac:dyDescent="0.25">
      <c r="A753" s="15"/>
      <c r="B753" s="16"/>
      <c r="G753" s="17"/>
      <c r="H753" s="17"/>
      <c r="I753" s="17"/>
      <c r="J753" s="17"/>
      <c r="K753" s="18"/>
      <c r="Q753" s="19">
        <f>IF(D753="","",IFERROR(VLOOKUP(D753,Lists!$G$5:$I$40,3,FALSE),""))</f>
      </c>
      <c r="R753" s="20">
        <f>IF(OR(G753="",H753="",Q753=""),"",IF(E753="Short",G753-H753,H753-G753)*F753*Q753-N(K753))</f>
      </c>
      <c r="S753" s="20">
        <f>IF(OR(G753="",I753="",Q753=""),"",ABS(G753-I753)*F753*Q753)</f>
      </c>
      <c r="T753" s="21">
        <f>IF(OR(R753="",N(S753)=0),"",ROUND(R753/S753,2))</f>
      </c>
      <c r="U753" s="19">
        <f>IF(R753="","",IF(R753&gt;0,"Win",IF(R753&lt;0,"Loss","Even")))</f>
      </c>
      <c r="V753" s="20">
        <f>IF(R753="","",SUM($R$5:R753))</f>
      </c>
      <c r="W753" s="20">
        <f>IF(V753="","",MAX(0,MAX($V$5:V753)))</f>
      </c>
      <c r="X753" s="20">
        <f>IF(V753="","",V753-W753)</f>
      </c>
      <c r="Y753" s="19">
        <f>IF(A753="","",IF(COUNTIF($A$5:A753,A753)=1,MAX($Y$4:Y752)+1,""))</f>
      </c>
      <c r="Z753" s="19">
        <f>IF(A753="","",TEXT(A753,"ddd"))</f>
      </c>
    </row>
    <row r="754" spans="1:26" x14ac:dyDescent="0.25">
      <c r="A754" s="15"/>
      <c r="B754" s="16"/>
      <c r="G754" s="17"/>
      <c r="H754" s="17"/>
      <c r="I754" s="17"/>
      <c r="J754" s="17"/>
      <c r="K754" s="18"/>
      <c r="Q754" s="19">
        <f>IF(D754="","",IFERROR(VLOOKUP(D754,Lists!$G$5:$I$40,3,FALSE),""))</f>
      </c>
      <c r="R754" s="20">
        <f>IF(OR(G754="",H754="",Q754=""),"",IF(E754="Short",G754-H754,H754-G754)*F754*Q754-N(K754))</f>
      </c>
      <c r="S754" s="20">
        <f>IF(OR(G754="",I754="",Q754=""),"",ABS(G754-I754)*F754*Q754)</f>
      </c>
      <c r="T754" s="21">
        <f>IF(OR(R754="",N(S754)=0),"",ROUND(R754/S754,2))</f>
      </c>
      <c r="U754" s="19">
        <f>IF(R754="","",IF(R754&gt;0,"Win",IF(R754&lt;0,"Loss","Even")))</f>
      </c>
      <c r="V754" s="20">
        <f>IF(R754="","",SUM($R$5:R754))</f>
      </c>
      <c r="W754" s="20">
        <f>IF(V754="","",MAX(0,MAX($V$5:V754)))</f>
      </c>
      <c r="X754" s="20">
        <f>IF(V754="","",V754-W754)</f>
      </c>
      <c r="Y754" s="19">
        <f>IF(A754="","",IF(COUNTIF($A$5:A754,A754)=1,MAX($Y$4:Y753)+1,""))</f>
      </c>
      <c r="Z754" s="19">
        <f>IF(A754="","",TEXT(A754,"ddd"))</f>
      </c>
    </row>
    <row r="755" spans="1:26" x14ac:dyDescent="0.25">
      <c r="A755" s="15"/>
      <c r="B755" s="16"/>
      <c r="G755" s="17"/>
      <c r="H755" s="17"/>
      <c r="I755" s="17"/>
      <c r="J755" s="17"/>
      <c r="K755" s="18"/>
      <c r="Q755" s="19">
        <f>IF(D755="","",IFERROR(VLOOKUP(D755,Lists!$G$5:$I$40,3,FALSE),""))</f>
      </c>
      <c r="R755" s="20">
        <f>IF(OR(G755="",H755="",Q755=""),"",IF(E755="Short",G755-H755,H755-G755)*F755*Q755-N(K755))</f>
      </c>
      <c r="S755" s="20">
        <f>IF(OR(G755="",I755="",Q755=""),"",ABS(G755-I755)*F755*Q755)</f>
      </c>
      <c r="T755" s="21">
        <f>IF(OR(R755="",N(S755)=0),"",ROUND(R755/S755,2))</f>
      </c>
      <c r="U755" s="19">
        <f>IF(R755="","",IF(R755&gt;0,"Win",IF(R755&lt;0,"Loss","Even")))</f>
      </c>
      <c r="V755" s="20">
        <f>IF(R755="","",SUM($R$5:R755))</f>
      </c>
      <c r="W755" s="20">
        <f>IF(V755="","",MAX(0,MAX($V$5:V755)))</f>
      </c>
      <c r="X755" s="20">
        <f>IF(V755="","",V755-W755)</f>
      </c>
      <c r="Y755" s="19">
        <f>IF(A755="","",IF(COUNTIF($A$5:A755,A755)=1,MAX($Y$4:Y754)+1,""))</f>
      </c>
      <c r="Z755" s="19">
        <f>IF(A755="","",TEXT(A755,"ddd"))</f>
      </c>
    </row>
    <row r="756" spans="1:26" x14ac:dyDescent="0.25">
      <c r="A756" s="15"/>
      <c r="B756" s="16"/>
      <c r="G756" s="17"/>
      <c r="H756" s="17"/>
      <c r="I756" s="17"/>
      <c r="J756" s="17"/>
      <c r="K756" s="18"/>
      <c r="Q756" s="19">
        <f>IF(D756="","",IFERROR(VLOOKUP(D756,Lists!$G$5:$I$40,3,FALSE),""))</f>
      </c>
      <c r="R756" s="20">
        <f>IF(OR(G756="",H756="",Q756=""),"",IF(E756="Short",G756-H756,H756-G756)*F756*Q756-N(K756))</f>
      </c>
      <c r="S756" s="20">
        <f>IF(OR(G756="",I756="",Q756=""),"",ABS(G756-I756)*F756*Q756)</f>
      </c>
      <c r="T756" s="21">
        <f>IF(OR(R756="",N(S756)=0),"",ROUND(R756/S756,2))</f>
      </c>
      <c r="U756" s="19">
        <f>IF(R756="","",IF(R756&gt;0,"Win",IF(R756&lt;0,"Loss","Even")))</f>
      </c>
      <c r="V756" s="20">
        <f>IF(R756="","",SUM($R$5:R756))</f>
      </c>
      <c r="W756" s="20">
        <f>IF(V756="","",MAX(0,MAX($V$5:V756)))</f>
      </c>
      <c r="X756" s="20">
        <f>IF(V756="","",V756-W756)</f>
      </c>
      <c r="Y756" s="19">
        <f>IF(A756="","",IF(COUNTIF($A$5:A756,A756)=1,MAX($Y$4:Y755)+1,""))</f>
      </c>
      <c r="Z756" s="19">
        <f>IF(A756="","",TEXT(A756,"ddd"))</f>
      </c>
    </row>
    <row r="757" spans="1:26" x14ac:dyDescent="0.25">
      <c r="A757" s="15"/>
      <c r="B757" s="16"/>
      <c r="G757" s="17"/>
      <c r="H757" s="17"/>
      <c r="I757" s="17"/>
      <c r="J757" s="17"/>
      <c r="K757" s="18"/>
      <c r="Q757" s="19">
        <f>IF(D757="","",IFERROR(VLOOKUP(D757,Lists!$G$5:$I$40,3,FALSE),""))</f>
      </c>
      <c r="R757" s="20">
        <f>IF(OR(G757="",H757="",Q757=""),"",IF(E757="Short",G757-H757,H757-G757)*F757*Q757-N(K757))</f>
      </c>
      <c r="S757" s="20">
        <f>IF(OR(G757="",I757="",Q757=""),"",ABS(G757-I757)*F757*Q757)</f>
      </c>
      <c r="T757" s="21">
        <f>IF(OR(R757="",N(S757)=0),"",ROUND(R757/S757,2))</f>
      </c>
      <c r="U757" s="19">
        <f>IF(R757="","",IF(R757&gt;0,"Win",IF(R757&lt;0,"Loss","Even")))</f>
      </c>
      <c r="V757" s="20">
        <f>IF(R757="","",SUM($R$5:R757))</f>
      </c>
      <c r="W757" s="20">
        <f>IF(V757="","",MAX(0,MAX($V$5:V757)))</f>
      </c>
      <c r="X757" s="20">
        <f>IF(V757="","",V757-W757)</f>
      </c>
      <c r="Y757" s="19">
        <f>IF(A757="","",IF(COUNTIF($A$5:A757,A757)=1,MAX($Y$4:Y756)+1,""))</f>
      </c>
      <c r="Z757" s="19">
        <f>IF(A757="","",TEXT(A757,"ddd"))</f>
      </c>
    </row>
    <row r="758" spans="1:26" x14ac:dyDescent="0.25">
      <c r="A758" s="15"/>
      <c r="B758" s="16"/>
      <c r="G758" s="17"/>
      <c r="H758" s="17"/>
      <c r="I758" s="17"/>
      <c r="J758" s="17"/>
      <c r="K758" s="18"/>
      <c r="Q758" s="19">
        <f>IF(D758="","",IFERROR(VLOOKUP(D758,Lists!$G$5:$I$40,3,FALSE),""))</f>
      </c>
      <c r="R758" s="20">
        <f>IF(OR(G758="",H758="",Q758=""),"",IF(E758="Short",G758-H758,H758-G758)*F758*Q758-N(K758))</f>
      </c>
      <c r="S758" s="20">
        <f>IF(OR(G758="",I758="",Q758=""),"",ABS(G758-I758)*F758*Q758)</f>
      </c>
      <c r="T758" s="21">
        <f>IF(OR(R758="",N(S758)=0),"",ROUND(R758/S758,2))</f>
      </c>
      <c r="U758" s="19">
        <f>IF(R758="","",IF(R758&gt;0,"Win",IF(R758&lt;0,"Loss","Even")))</f>
      </c>
      <c r="V758" s="20">
        <f>IF(R758="","",SUM($R$5:R758))</f>
      </c>
      <c r="W758" s="20">
        <f>IF(V758="","",MAX(0,MAX($V$5:V758)))</f>
      </c>
      <c r="X758" s="20">
        <f>IF(V758="","",V758-W758)</f>
      </c>
      <c r="Y758" s="19">
        <f>IF(A758="","",IF(COUNTIF($A$5:A758,A758)=1,MAX($Y$4:Y757)+1,""))</f>
      </c>
      <c r="Z758" s="19">
        <f>IF(A758="","",TEXT(A758,"ddd"))</f>
      </c>
    </row>
    <row r="759" spans="1:26" x14ac:dyDescent="0.25">
      <c r="A759" s="15"/>
      <c r="B759" s="16"/>
      <c r="G759" s="17"/>
      <c r="H759" s="17"/>
      <c r="I759" s="17"/>
      <c r="J759" s="17"/>
      <c r="K759" s="18"/>
      <c r="Q759" s="19">
        <f>IF(D759="","",IFERROR(VLOOKUP(D759,Lists!$G$5:$I$40,3,FALSE),""))</f>
      </c>
      <c r="R759" s="20">
        <f>IF(OR(G759="",H759="",Q759=""),"",IF(E759="Short",G759-H759,H759-G759)*F759*Q759-N(K759))</f>
      </c>
      <c r="S759" s="20">
        <f>IF(OR(G759="",I759="",Q759=""),"",ABS(G759-I759)*F759*Q759)</f>
      </c>
      <c r="T759" s="21">
        <f>IF(OR(R759="",N(S759)=0),"",ROUND(R759/S759,2))</f>
      </c>
      <c r="U759" s="19">
        <f>IF(R759="","",IF(R759&gt;0,"Win",IF(R759&lt;0,"Loss","Even")))</f>
      </c>
      <c r="V759" s="20">
        <f>IF(R759="","",SUM($R$5:R759))</f>
      </c>
      <c r="W759" s="20">
        <f>IF(V759="","",MAX(0,MAX($V$5:V759)))</f>
      </c>
      <c r="X759" s="20">
        <f>IF(V759="","",V759-W759)</f>
      </c>
      <c r="Y759" s="19">
        <f>IF(A759="","",IF(COUNTIF($A$5:A759,A759)=1,MAX($Y$4:Y758)+1,""))</f>
      </c>
      <c r="Z759" s="19">
        <f>IF(A759="","",TEXT(A759,"ddd"))</f>
      </c>
    </row>
    <row r="760" spans="1:26" x14ac:dyDescent="0.25">
      <c r="A760" s="15"/>
      <c r="B760" s="16"/>
      <c r="G760" s="17"/>
      <c r="H760" s="17"/>
      <c r="I760" s="17"/>
      <c r="J760" s="17"/>
      <c r="K760" s="18"/>
      <c r="Q760" s="19">
        <f>IF(D760="","",IFERROR(VLOOKUP(D760,Lists!$G$5:$I$40,3,FALSE),""))</f>
      </c>
      <c r="R760" s="20">
        <f>IF(OR(G760="",H760="",Q760=""),"",IF(E760="Short",G760-H760,H760-G760)*F760*Q760-N(K760))</f>
      </c>
      <c r="S760" s="20">
        <f>IF(OR(G760="",I760="",Q760=""),"",ABS(G760-I760)*F760*Q760)</f>
      </c>
      <c r="T760" s="21">
        <f>IF(OR(R760="",N(S760)=0),"",ROUND(R760/S760,2))</f>
      </c>
      <c r="U760" s="19">
        <f>IF(R760="","",IF(R760&gt;0,"Win",IF(R760&lt;0,"Loss","Even")))</f>
      </c>
      <c r="V760" s="20">
        <f>IF(R760="","",SUM($R$5:R760))</f>
      </c>
      <c r="W760" s="20">
        <f>IF(V760="","",MAX(0,MAX($V$5:V760)))</f>
      </c>
      <c r="X760" s="20">
        <f>IF(V760="","",V760-W760)</f>
      </c>
      <c r="Y760" s="19">
        <f>IF(A760="","",IF(COUNTIF($A$5:A760,A760)=1,MAX($Y$4:Y759)+1,""))</f>
      </c>
      <c r="Z760" s="19">
        <f>IF(A760="","",TEXT(A760,"ddd"))</f>
      </c>
    </row>
    <row r="761" spans="1:26" x14ac:dyDescent="0.25">
      <c r="A761" s="15"/>
      <c r="B761" s="16"/>
      <c r="G761" s="17"/>
      <c r="H761" s="17"/>
      <c r="I761" s="17"/>
      <c r="J761" s="17"/>
      <c r="K761" s="18"/>
      <c r="Q761" s="19">
        <f>IF(D761="","",IFERROR(VLOOKUP(D761,Lists!$G$5:$I$40,3,FALSE),""))</f>
      </c>
      <c r="R761" s="20">
        <f>IF(OR(G761="",H761="",Q761=""),"",IF(E761="Short",G761-H761,H761-G761)*F761*Q761-N(K761))</f>
      </c>
      <c r="S761" s="20">
        <f>IF(OR(G761="",I761="",Q761=""),"",ABS(G761-I761)*F761*Q761)</f>
      </c>
      <c r="T761" s="21">
        <f>IF(OR(R761="",N(S761)=0),"",ROUND(R761/S761,2))</f>
      </c>
      <c r="U761" s="19">
        <f>IF(R761="","",IF(R761&gt;0,"Win",IF(R761&lt;0,"Loss","Even")))</f>
      </c>
      <c r="V761" s="20">
        <f>IF(R761="","",SUM($R$5:R761))</f>
      </c>
      <c r="W761" s="20">
        <f>IF(V761="","",MAX(0,MAX($V$5:V761)))</f>
      </c>
      <c r="X761" s="20">
        <f>IF(V761="","",V761-W761)</f>
      </c>
      <c r="Y761" s="19">
        <f>IF(A761="","",IF(COUNTIF($A$5:A761,A761)=1,MAX($Y$4:Y760)+1,""))</f>
      </c>
      <c r="Z761" s="19">
        <f>IF(A761="","",TEXT(A761,"ddd"))</f>
      </c>
    </row>
    <row r="762" spans="1:26" x14ac:dyDescent="0.25">
      <c r="A762" s="15"/>
      <c r="B762" s="16"/>
      <c r="G762" s="17"/>
      <c r="H762" s="17"/>
      <c r="I762" s="17"/>
      <c r="J762" s="17"/>
      <c r="K762" s="18"/>
      <c r="Q762" s="19">
        <f>IF(D762="","",IFERROR(VLOOKUP(D762,Lists!$G$5:$I$40,3,FALSE),""))</f>
      </c>
      <c r="R762" s="20">
        <f>IF(OR(G762="",H762="",Q762=""),"",IF(E762="Short",G762-H762,H762-G762)*F762*Q762-N(K762))</f>
      </c>
      <c r="S762" s="20">
        <f>IF(OR(G762="",I762="",Q762=""),"",ABS(G762-I762)*F762*Q762)</f>
      </c>
      <c r="T762" s="21">
        <f>IF(OR(R762="",N(S762)=0),"",ROUND(R762/S762,2))</f>
      </c>
      <c r="U762" s="19">
        <f>IF(R762="","",IF(R762&gt;0,"Win",IF(R762&lt;0,"Loss","Even")))</f>
      </c>
      <c r="V762" s="20">
        <f>IF(R762="","",SUM($R$5:R762))</f>
      </c>
      <c r="W762" s="20">
        <f>IF(V762="","",MAX(0,MAX($V$5:V762)))</f>
      </c>
      <c r="X762" s="20">
        <f>IF(V762="","",V762-W762)</f>
      </c>
      <c r="Y762" s="19">
        <f>IF(A762="","",IF(COUNTIF($A$5:A762,A762)=1,MAX($Y$4:Y761)+1,""))</f>
      </c>
      <c r="Z762" s="19">
        <f>IF(A762="","",TEXT(A762,"ddd"))</f>
      </c>
    </row>
    <row r="763" spans="1:26" x14ac:dyDescent="0.25">
      <c r="A763" s="15"/>
      <c r="B763" s="16"/>
      <c r="G763" s="17"/>
      <c r="H763" s="17"/>
      <c r="I763" s="17"/>
      <c r="J763" s="17"/>
      <c r="K763" s="18"/>
      <c r="Q763" s="19">
        <f>IF(D763="","",IFERROR(VLOOKUP(D763,Lists!$G$5:$I$40,3,FALSE),""))</f>
      </c>
      <c r="R763" s="20">
        <f>IF(OR(G763="",H763="",Q763=""),"",IF(E763="Short",G763-H763,H763-G763)*F763*Q763-N(K763))</f>
      </c>
      <c r="S763" s="20">
        <f>IF(OR(G763="",I763="",Q763=""),"",ABS(G763-I763)*F763*Q763)</f>
      </c>
      <c r="T763" s="21">
        <f>IF(OR(R763="",N(S763)=0),"",ROUND(R763/S763,2))</f>
      </c>
      <c r="U763" s="19">
        <f>IF(R763="","",IF(R763&gt;0,"Win",IF(R763&lt;0,"Loss","Even")))</f>
      </c>
      <c r="V763" s="20">
        <f>IF(R763="","",SUM($R$5:R763))</f>
      </c>
      <c r="W763" s="20">
        <f>IF(V763="","",MAX(0,MAX($V$5:V763)))</f>
      </c>
      <c r="X763" s="20">
        <f>IF(V763="","",V763-W763)</f>
      </c>
      <c r="Y763" s="19">
        <f>IF(A763="","",IF(COUNTIF($A$5:A763,A763)=1,MAX($Y$4:Y762)+1,""))</f>
      </c>
      <c r="Z763" s="19">
        <f>IF(A763="","",TEXT(A763,"ddd"))</f>
      </c>
    </row>
    <row r="764" spans="1:26" x14ac:dyDescent="0.25">
      <c r="A764" s="15"/>
      <c r="B764" s="16"/>
      <c r="G764" s="17"/>
      <c r="H764" s="17"/>
      <c r="I764" s="17"/>
      <c r="J764" s="17"/>
      <c r="K764" s="18"/>
      <c r="Q764" s="19">
        <f>IF(D764="","",IFERROR(VLOOKUP(D764,Lists!$G$5:$I$40,3,FALSE),""))</f>
      </c>
      <c r="R764" s="20">
        <f>IF(OR(G764="",H764="",Q764=""),"",IF(E764="Short",G764-H764,H764-G764)*F764*Q764-N(K764))</f>
      </c>
      <c r="S764" s="20">
        <f>IF(OR(G764="",I764="",Q764=""),"",ABS(G764-I764)*F764*Q764)</f>
      </c>
      <c r="T764" s="21">
        <f>IF(OR(R764="",N(S764)=0),"",ROUND(R764/S764,2))</f>
      </c>
      <c r="U764" s="19">
        <f>IF(R764="","",IF(R764&gt;0,"Win",IF(R764&lt;0,"Loss","Even")))</f>
      </c>
      <c r="V764" s="20">
        <f>IF(R764="","",SUM($R$5:R764))</f>
      </c>
      <c r="W764" s="20">
        <f>IF(V764="","",MAX(0,MAX($V$5:V764)))</f>
      </c>
      <c r="X764" s="20">
        <f>IF(V764="","",V764-W764)</f>
      </c>
      <c r="Y764" s="19">
        <f>IF(A764="","",IF(COUNTIF($A$5:A764,A764)=1,MAX($Y$4:Y763)+1,""))</f>
      </c>
      <c r="Z764" s="19">
        <f>IF(A764="","",TEXT(A764,"ddd"))</f>
      </c>
    </row>
    <row r="765" spans="1:26" x14ac:dyDescent="0.25">
      <c r="A765" s="15"/>
      <c r="B765" s="16"/>
      <c r="G765" s="17"/>
      <c r="H765" s="17"/>
      <c r="I765" s="17"/>
      <c r="J765" s="17"/>
      <c r="K765" s="18"/>
      <c r="Q765" s="19">
        <f>IF(D765="","",IFERROR(VLOOKUP(D765,Lists!$G$5:$I$40,3,FALSE),""))</f>
      </c>
      <c r="R765" s="20">
        <f>IF(OR(G765="",H765="",Q765=""),"",IF(E765="Short",G765-H765,H765-G765)*F765*Q765-N(K765))</f>
      </c>
      <c r="S765" s="20">
        <f>IF(OR(G765="",I765="",Q765=""),"",ABS(G765-I765)*F765*Q765)</f>
      </c>
      <c r="T765" s="21">
        <f>IF(OR(R765="",N(S765)=0),"",ROUND(R765/S765,2))</f>
      </c>
      <c r="U765" s="19">
        <f>IF(R765="","",IF(R765&gt;0,"Win",IF(R765&lt;0,"Loss","Even")))</f>
      </c>
      <c r="V765" s="20">
        <f>IF(R765="","",SUM($R$5:R765))</f>
      </c>
      <c r="W765" s="20">
        <f>IF(V765="","",MAX(0,MAX($V$5:V765)))</f>
      </c>
      <c r="X765" s="20">
        <f>IF(V765="","",V765-W765)</f>
      </c>
      <c r="Y765" s="19">
        <f>IF(A765="","",IF(COUNTIF($A$5:A765,A765)=1,MAX($Y$4:Y764)+1,""))</f>
      </c>
      <c r="Z765" s="19">
        <f>IF(A765="","",TEXT(A765,"ddd"))</f>
      </c>
    </row>
    <row r="766" spans="1:26" x14ac:dyDescent="0.25">
      <c r="A766" s="15"/>
      <c r="B766" s="16"/>
      <c r="G766" s="17"/>
      <c r="H766" s="17"/>
      <c r="I766" s="17"/>
      <c r="J766" s="17"/>
      <c r="K766" s="18"/>
      <c r="Q766" s="19">
        <f>IF(D766="","",IFERROR(VLOOKUP(D766,Lists!$G$5:$I$40,3,FALSE),""))</f>
      </c>
      <c r="R766" s="20">
        <f>IF(OR(G766="",H766="",Q766=""),"",IF(E766="Short",G766-H766,H766-G766)*F766*Q766-N(K766))</f>
      </c>
      <c r="S766" s="20">
        <f>IF(OR(G766="",I766="",Q766=""),"",ABS(G766-I766)*F766*Q766)</f>
      </c>
      <c r="T766" s="21">
        <f>IF(OR(R766="",N(S766)=0),"",ROUND(R766/S766,2))</f>
      </c>
      <c r="U766" s="19">
        <f>IF(R766="","",IF(R766&gt;0,"Win",IF(R766&lt;0,"Loss","Even")))</f>
      </c>
      <c r="V766" s="20">
        <f>IF(R766="","",SUM($R$5:R766))</f>
      </c>
      <c r="W766" s="20">
        <f>IF(V766="","",MAX(0,MAX($V$5:V766)))</f>
      </c>
      <c r="X766" s="20">
        <f>IF(V766="","",V766-W766)</f>
      </c>
      <c r="Y766" s="19">
        <f>IF(A766="","",IF(COUNTIF($A$5:A766,A766)=1,MAX($Y$4:Y765)+1,""))</f>
      </c>
      <c r="Z766" s="19">
        <f>IF(A766="","",TEXT(A766,"ddd"))</f>
      </c>
    </row>
    <row r="767" spans="1:26" x14ac:dyDescent="0.25">
      <c r="A767" s="15"/>
      <c r="B767" s="16"/>
      <c r="G767" s="17"/>
      <c r="H767" s="17"/>
      <c r="I767" s="17"/>
      <c r="J767" s="17"/>
      <c r="K767" s="18"/>
      <c r="Q767" s="19">
        <f>IF(D767="","",IFERROR(VLOOKUP(D767,Lists!$G$5:$I$40,3,FALSE),""))</f>
      </c>
      <c r="R767" s="20">
        <f>IF(OR(G767="",H767="",Q767=""),"",IF(E767="Short",G767-H767,H767-G767)*F767*Q767-N(K767))</f>
      </c>
      <c r="S767" s="20">
        <f>IF(OR(G767="",I767="",Q767=""),"",ABS(G767-I767)*F767*Q767)</f>
      </c>
      <c r="T767" s="21">
        <f>IF(OR(R767="",N(S767)=0),"",ROUND(R767/S767,2))</f>
      </c>
      <c r="U767" s="19">
        <f>IF(R767="","",IF(R767&gt;0,"Win",IF(R767&lt;0,"Loss","Even")))</f>
      </c>
      <c r="V767" s="20">
        <f>IF(R767="","",SUM($R$5:R767))</f>
      </c>
      <c r="W767" s="20">
        <f>IF(V767="","",MAX(0,MAX($V$5:V767)))</f>
      </c>
      <c r="X767" s="20">
        <f>IF(V767="","",V767-W767)</f>
      </c>
      <c r="Y767" s="19">
        <f>IF(A767="","",IF(COUNTIF($A$5:A767,A767)=1,MAX($Y$4:Y766)+1,""))</f>
      </c>
      <c r="Z767" s="19">
        <f>IF(A767="","",TEXT(A767,"ddd"))</f>
      </c>
    </row>
    <row r="768" spans="1:26" x14ac:dyDescent="0.25">
      <c r="A768" s="15"/>
      <c r="B768" s="16"/>
      <c r="G768" s="17"/>
      <c r="H768" s="17"/>
      <c r="I768" s="17"/>
      <c r="J768" s="17"/>
      <c r="K768" s="18"/>
      <c r="Q768" s="19">
        <f>IF(D768="","",IFERROR(VLOOKUP(D768,Lists!$G$5:$I$40,3,FALSE),""))</f>
      </c>
      <c r="R768" s="20">
        <f>IF(OR(G768="",H768="",Q768=""),"",IF(E768="Short",G768-H768,H768-G768)*F768*Q768-N(K768))</f>
      </c>
      <c r="S768" s="20">
        <f>IF(OR(G768="",I768="",Q768=""),"",ABS(G768-I768)*F768*Q768)</f>
      </c>
      <c r="T768" s="21">
        <f>IF(OR(R768="",N(S768)=0),"",ROUND(R768/S768,2))</f>
      </c>
      <c r="U768" s="19">
        <f>IF(R768="","",IF(R768&gt;0,"Win",IF(R768&lt;0,"Loss","Even")))</f>
      </c>
      <c r="V768" s="20">
        <f>IF(R768="","",SUM($R$5:R768))</f>
      </c>
      <c r="W768" s="20">
        <f>IF(V768="","",MAX(0,MAX($V$5:V768)))</f>
      </c>
      <c r="X768" s="20">
        <f>IF(V768="","",V768-W768)</f>
      </c>
      <c r="Y768" s="19">
        <f>IF(A768="","",IF(COUNTIF($A$5:A768,A768)=1,MAX($Y$4:Y767)+1,""))</f>
      </c>
      <c r="Z768" s="19">
        <f>IF(A768="","",TEXT(A768,"ddd"))</f>
      </c>
    </row>
    <row r="769" spans="1:26" x14ac:dyDescent="0.25">
      <c r="A769" s="15"/>
      <c r="B769" s="16"/>
      <c r="G769" s="17"/>
      <c r="H769" s="17"/>
      <c r="I769" s="17"/>
      <c r="J769" s="17"/>
      <c r="K769" s="18"/>
      <c r="Q769" s="19">
        <f>IF(D769="","",IFERROR(VLOOKUP(D769,Lists!$G$5:$I$40,3,FALSE),""))</f>
      </c>
      <c r="R769" s="20">
        <f>IF(OR(G769="",H769="",Q769=""),"",IF(E769="Short",G769-H769,H769-G769)*F769*Q769-N(K769))</f>
      </c>
      <c r="S769" s="20">
        <f>IF(OR(G769="",I769="",Q769=""),"",ABS(G769-I769)*F769*Q769)</f>
      </c>
      <c r="T769" s="21">
        <f>IF(OR(R769="",N(S769)=0),"",ROUND(R769/S769,2))</f>
      </c>
      <c r="U769" s="19">
        <f>IF(R769="","",IF(R769&gt;0,"Win",IF(R769&lt;0,"Loss","Even")))</f>
      </c>
      <c r="V769" s="20">
        <f>IF(R769="","",SUM($R$5:R769))</f>
      </c>
      <c r="W769" s="20">
        <f>IF(V769="","",MAX(0,MAX($V$5:V769)))</f>
      </c>
      <c r="X769" s="20">
        <f>IF(V769="","",V769-W769)</f>
      </c>
      <c r="Y769" s="19">
        <f>IF(A769="","",IF(COUNTIF($A$5:A769,A769)=1,MAX($Y$4:Y768)+1,""))</f>
      </c>
      <c r="Z769" s="19">
        <f>IF(A769="","",TEXT(A769,"ddd"))</f>
      </c>
    </row>
    <row r="770" spans="1:26" x14ac:dyDescent="0.25">
      <c r="A770" s="15"/>
      <c r="B770" s="16"/>
      <c r="G770" s="17"/>
      <c r="H770" s="17"/>
      <c r="I770" s="17"/>
      <c r="J770" s="17"/>
      <c r="K770" s="18"/>
      <c r="Q770" s="19">
        <f>IF(D770="","",IFERROR(VLOOKUP(D770,Lists!$G$5:$I$40,3,FALSE),""))</f>
      </c>
      <c r="R770" s="20">
        <f>IF(OR(G770="",H770="",Q770=""),"",IF(E770="Short",G770-H770,H770-G770)*F770*Q770-N(K770))</f>
      </c>
      <c r="S770" s="20">
        <f>IF(OR(G770="",I770="",Q770=""),"",ABS(G770-I770)*F770*Q770)</f>
      </c>
      <c r="T770" s="21">
        <f>IF(OR(R770="",N(S770)=0),"",ROUND(R770/S770,2))</f>
      </c>
      <c r="U770" s="19">
        <f>IF(R770="","",IF(R770&gt;0,"Win",IF(R770&lt;0,"Loss","Even")))</f>
      </c>
      <c r="V770" s="20">
        <f>IF(R770="","",SUM($R$5:R770))</f>
      </c>
      <c r="W770" s="20">
        <f>IF(V770="","",MAX(0,MAX($V$5:V770)))</f>
      </c>
      <c r="X770" s="20">
        <f>IF(V770="","",V770-W770)</f>
      </c>
      <c r="Y770" s="19">
        <f>IF(A770="","",IF(COUNTIF($A$5:A770,A770)=1,MAX($Y$4:Y769)+1,""))</f>
      </c>
      <c r="Z770" s="19">
        <f>IF(A770="","",TEXT(A770,"ddd"))</f>
      </c>
    </row>
    <row r="771" spans="1:26" x14ac:dyDescent="0.25">
      <c r="A771" s="15"/>
      <c r="B771" s="16"/>
      <c r="G771" s="17"/>
      <c r="H771" s="17"/>
      <c r="I771" s="17"/>
      <c r="J771" s="17"/>
      <c r="K771" s="18"/>
      <c r="Q771" s="19">
        <f>IF(D771="","",IFERROR(VLOOKUP(D771,Lists!$G$5:$I$40,3,FALSE),""))</f>
      </c>
      <c r="R771" s="20">
        <f>IF(OR(G771="",H771="",Q771=""),"",IF(E771="Short",G771-H771,H771-G771)*F771*Q771-N(K771))</f>
      </c>
      <c r="S771" s="20">
        <f>IF(OR(G771="",I771="",Q771=""),"",ABS(G771-I771)*F771*Q771)</f>
      </c>
      <c r="T771" s="21">
        <f>IF(OR(R771="",N(S771)=0),"",ROUND(R771/S771,2))</f>
      </c>
      <c r="U771" s="19">
        <f>IF(R771="","",IF(R771&gt;0,"Win",IF(R771&lt;0,"Loss","Even")))</f>
      </c>
      <c r="V771" s="20">
        <f>IF(R771="","",SUM($R$5:R771))</f>
      </c>
      <c r="W771" s="20">
        <f>IF(V771="","",MAX(0,MAX($V$5:V771)))</f>
      </c>
      <c r="X771" s="20">
        <f>IF(V771="","",V771-W771)</f>
      </c>
      <c r="Y771" s="19">
        <f>IF(A771="","",IF(COUNTIF($A$5:A771,A771)=1,MAX($Y$4:Y770)+1,""))</f>
      </c>
      <c r="Z771" s="19">
        <f>IF(A771="","",TEXT(A771,"ddd"))</f>
      </c>
    </row>
    <row r="772" spans="1:26" x14ac:dyDescent="0.25">
      <c r="A772" s="15"/>
      <c r="B772" s="16"/>
      <c r="G772" s="17"/>
      <c r="H772" s="17"/>
      <c r="I772" s="17"/>
      <c r="J772" s="17"/>
      <c r="K772" s="18"/>
      <c r="Q772" s="19">
        <f>IF(D772="","",IFERROR(VLOOKUP(D772,Lists!$G$5:$I$40,3,FALSE),""))</f>
      </c>
      <c r="R772" s="20">
        <f>IF(OR(G772="",H772="",Q772=""),"",IF(E772="Short",G772-H772,H772-G772)*F772*Q772-N(K772))</f>
      </c>
      <c r="S772" s="20">
        <f>IF(OR(G772="",I772="",Q772=""),"",ABS(G772-I772)*F772*Q772)</f>
      </c>
      <c r="T772" s="21">
        <f>IF(OR(R772="",N(S772)=0),"",ROUND(R772/S772,2))</f>
      </c>
      <c r="U772" s="19">
        <f>IF(R772="","",IF(R772&gt;0,"Win",IF(R772&lt;0,"Loss","Even")))</f>
      </c>
      <c r="V772" s="20">
        <f>IF(R772="","",SUM($R$5:R772))</f>
      </c>
      <c r="W772" s="20">
        <f>IF(V772="","",MAX(0,MAX($V$5:V772)))</f>
      </c>
      <c r="X772" s="20">
        <f>IF(V772="","",V772-W772)</f>
      </c>
      <c r="Y772" s="19">
        <f>IF(A772="","",IF(COUNTIF($A$5:A772,A772)=1,MAX($Y$4:Y771)+1,""))</f>
      </c>
      <c r="Z772" s="19">
        <f>IF(A772="","",TEXT(A772,"ddd"))</f>
      </c>
    </row>
    <row r="773" spans="1:26" x14ac:dyDescent="0.25">
      <c r="A773" s="15"/>
      <c r="B773" s="16"/>
      <c r="G773" s="17"/>
      <c r="H773" s="17"/>
      <c r="I773" s="17"/>
      <c r="J773" s="17"/>
      <c r="K773" s="18"/>
      <c r="Q773" s="19">
        <f>IF(D773="","",IFERROR(VLOOKUP(D773,Lists!$G$5:$I$40,3,FALSE),""))</f>
      </c>
      <c r="R773" s="20">
        <f>IF(OR(G773="",H773="",Q773=""),"",IF(E773="Short",G773-H773,H773-G773)*F773*Q773-N(K773))</f>
      </c>
      <c r="S773" s="20">
        <f>IF(OR(G773="",I773="",Q773=""),"",ABS(G773-I773)*F773*Q773)</f>
      </c>
      <c r="T773" s="21">
        <f>IF(OR(R773="",N(S773)=0),"",ROUND(R773/S773,2))</f>
      </c>
      <c r="U773" s="19">
        <f>IF(R773="","",IF(R773&gt;0,"Win",IF(R773&lt;0,"Loss","Even")))</f>
      </c>
      <c r="V773" s="20">
        <f>IF(R773="","",SUM($R$5:R773))</f>
      </c>
      <c r="W773" s="20">
        <f>IF(V773="","",MAX(0,MAX($V$5:V773)))</f>
      </c>
      <c r="X773" s="20">
        <f>IF(V773="","",V773-W773)</f>
      </c>
      <c r="Y773" s="19">
        <f>IF(A773="","",IF(COUNTIF($A$5:A773,A773)=1,MAX($Y$4:Y772)+1,""))</f>
      </c>
      <c r="Z773" s="19">
        <f>IF(A773="","",TEXT(A773,"ddd"))</f>
      </c>
    </row>
    <row r="774" spans="1:26" x14ac:dyDescent="0.25">
      <c r="A774" s="15"/>
      <c r="B774" s="16"/>
      <c r="G774" s="17"/>
      <c r="H774" s="17"/>
      <c r="I774" s="17"/>
      <c r="J774" s="17"/>
      <c r="K774" s="18"/>
      <c r="Q774" s="19">
        <f>IF(D774="","",IFERROR(VLOOKUP(D774,Lists!$G$5:$I$40,3,FALSE),""))</f>
      </c>
      <c r="R774" s="20">
        <f>IF(OR(G774="",H774="",Q774=""),"",IF(E774="Short",G774-H774,H774-G774)*F774*Q774-N(K774))</f>
      </c>
      <c r="S774" s="20">
        <f>IF(OR(G774="",I774="",Q774=""),"",ABS(G774-I774)*F774*Q774)</f>
      </c>
      <c r="T774" s="21">
        <f>IF(OR(R774="",N(S774)=0),"",ROUND(R774/S774,2))</f>
      </c>
      <c r="U774" s="19">
        <f>IF(R774="","",IF(R774&gt;0,"Win",IF(R774&lt;0,"Loss","Even")))</f>
      </c>
      <c r="V774" s="20">
        <f>IF(R774="","",SUM($R$5:R774))</f>
      </c>
      <c r="W774" s="20">
        <f>IF(V774="","",MAX(0,MAX($V$5:V774)))</f>
      </c>
      <c r="X774" s="20">
        <f>IF(V774="","",V774-W774)</f>
      </c>
      <c r="Y774" s="19">
        <f>IF(A774="","",IF(COUNTIF($A$5:A774,A774)=1,MAX($Y$4:Y773)+1,""))</f>
      </c>
      <c r="Z774" s="19">
        <f>IF(A774="","",TEXT(A774,"ddd"))</f>
      </c>
    </row>
    <row r="775" spans="1:26" x14ac:dyDescent="0.25">
      <c r="A775" s="15"/>
      <c r="B775" s="16"/>
      <c r="G775" s="17"/>
      <c r="H775" s="17"/>
      <c r="I775" s="17"/>
      <c r="J775" s="17"/>
      <c r="K775" s="18"/>
      <c r="Q775" s="19">
        <f>IF(D775="","",IFERROR(VLOOKUP(D775,Lists!$G$5:$I$40,3,FALSE),""))</f>
      </c>
      <c r="R775" s="20">
        <f>IF(OR(G775="",H775="",Q775=""),"",IF(E775="Short",G775-H775,H775-G775)*F775*Q775-N(K775))</f>
      </c>
      <c r="S775" s="20">
        <f>IF(OR(G775="",I775="",Q775=""),"",ABS(G775-I775)*F775*Q775)</f>
      </c>
      <c r="T775" s="21">
        <f>IF(OR(R775="",N(S775)=0),"",ROUND(R775/S775,2))</f>
      </c>
      <c r="U775" s="19">
        <f>IF(R775="","",IF(R775&gt;0,"Win",IF(R775&lt;0,"Loss","Even")))</f>
      </c>
      <c r="V775" s="20">
        <f>IF(R775="","",SUM($R$5:R775))</f>
      </c>
      <c r="W775" s="20">
        <f>IF(V775="","",MAX(0,MAX($V$5:V775)))</f>
      </c>
      <c r="X775" s="20">
        <f>IF(V775="","",V775-W775)</f>
      </c>
      <c r="Y775" s="19">
        <f>IF(A775="","",IF(COUNTIF($A$5:A775,A775)=1,MAX($Y$4:Y774)+1,""))</f>
      </c>
      <c r="Z775" s="19">
        <f>IF(A775="","",TEXT(A775,"ddd"))</f>
      </c>
    </row>
    <row r="776" spans="1:26" x14ac:dyDescent="0.25">
      <c r="A776" s="15"/>
      <c r="B776" s="16"/>
      <c r="G776" s="17"/>
      <c r="H776" s="17"/>
      <c r="I776" s="17"/>
      <c r="J776" s="17"/>
      <c r="K776" s="18"/>
      <c r="Q776" s="19">
        <f>IF(D776="","",IFERROR(VLOOKUP(D776,Lists!$G$5:$I$40,3,FALSE),""))</f>
      </c>
      <c r="R776" s="20">
        <f>IF(OR(G776="",H776="",Q776=""),"",IF(E776="Short",G776-H776,H776-G776)*F776*Q776-N(K776))</f>
      </c>
      <c r="S776" s="20">
        <f>IF(OR(G776="",I776="",Q776=""),"",ABS(G776-I776)*F776*Q776)</f>
      </c>
      <c r="T776" s="21">
        <f>IF(OR(R776="",N(S776)=0),"",ROUND(R776/S776,2))</f>
      </c>
      <c r="U776" s="19">
        <f>IF(R776="","",IF(R776&gt;0,"Win",IF(R776&lt;0,"Loss","Even")))</f>
      </c>
      <c r="V776" s="20">
        <f>IF(R776="","",SUM($R$5:R776))</f>
      </c>
      <c r="W776" s="20">
        <f>IF(V776="","",MAX(0,MAX($V$5:V776)))</f>
      </c>
      <c r="X776" s="20">
        <f>IF(V776="","",V776-W776)</f>
      </c>
      <c r="Y776" s="19">
        <f>IF(A776="","",IF(COUNTIF($A$5:A776,A776)=1,MAX($Y$4:Y775)+1,""))</f>
      </c>
      <c r="Z776" s="19">
        <f>IF(A776="","",TEXT(A776,"ddd"))</f>
      </c>
    </row>
    <row r="777" spans="1:26" x14ac:dyDescent="0.25">
      <c r="A777" s="15"/>
      <c r="B777" s="16"/>
      <c r="G777" s="17"/>
      <c r="H777" s="17"/>
      <c r="I777" s="17"/>
      <c r="J777" s="17"/>
      <c r="K777" s="18"/>
      <c r="Q777" s="19">
        <f>IF(D777="","",IFERROR(VLOOKUP(D777,Lists!$G$5:$I$40,3,FALSE),""))</f>
      </c>
      <c r="R777" s="20">
        <f>IF(OR(G777="",H777="",Q777=""),"",IF(E777="Short",G777-H777,H777-G777)*F777*Q777-N(K777))</f>
      </c>
      <c r="S777" s="20">
        <f>IF(OR(G777="",I777="",Q777=""),"",ABS(G777-I777)*F777*Q777)</f>
      </c>
      <c r="T777" s="21">
        <f>IF(OR(R777="",N(S777)=0),"",ROUND(R777/S777,2))</f>
      </c>
      <c r="U777" s="19">
        <f>IF(R777="","",IF(R777&gt;0,"Win",IF(R777&lt;0,"Loss","Even")))</f>
      </c>
      <c r="V777" s="20">
        <f>IF(R777="","",SUM($R$5:R777))</f>
      </c>
      <c r="W777" s="20">
        <f>IF(V777="","",MAX(0,MAX($V$5:V777)))</f>
      </c>
      <c r="X777" s="20">
        <f>IF(V777="","",V777-W777)</f>
      </c>
      <c r="Y777" s="19">
        <f>IF(A777="","",IF(COUNTIF($A$5:A777,A777)=1,MAX($Y$4:Y776)+1,""))</f>
      </c>
      <c r="Z777" s="19">
        <f>IF(A777="","",TEXT(A777,"ddd"))</f>
      </c>
    </row>
    <row r="778" spans="1:26" x14ac:dyDescent="0.25">
      <c r="A778" s="15"/>
      <c r="B778" s="16"/>
      <c r="G778" s="17"/>
      <c r="H778" s="17"/>
      <c r="I778" s="17"/>
      <c r="J778" s="17"/>
      <c r="K778" s="18"/>
      <c r="Q778" s="19">
        <f>IF(D778="","",IFERROR(VLOOKUP(D778,Lists!$G$5:$I$40,3,FALSE),""))</f>
      </c>
      <c r="R778" s="20">
        <f>IF(OR(G778="",H778="",Q778=""),"",IF(E778="Short",G778-H778,H778-G778)*F778*Q778-N(K778))</f>
      </c>
      <c r="S778" s="20">
        <f>IF(OR(G778="",I778="",Q778=""),"",ABS(G778-I778)*F778*Q778)</f>
      </c>
      <c r="T778" s="21">
        <f>IF(OR(R778="",N(S778)=0),"",ROUND(R778/S778,2))</f>
      </c>
      <c r="U778" s="19">
        <f>IF(R778="","",IF(R778&gt;0,"Win",IF(R778&lt;0,"Loss","Even")))</f>
      </c>
      <c r="V778" s="20">
        <f>IF(R778="","",SUM($R$5:R778))</f>
      </c>
      <c r="W778" s="20">
        <f>IF(V778="","",MAX(0,MAX($V$5:V778)))</f>
      </c>
      <c r="X778" s="20">
        <f>IF(V778="","",V778-W778)</f>
      </c>
      <c r="Y778" s="19">
        <f>IF(A778="","",IF(COUNTIF($A$5:A778,A778)=1,MAX($Y$4:Y777)+1,""))</f>
      </c>
      <c r="Z778" s="19">
        <f>IF(A778="","",TEXT(A778,"ddd"))</f>
      </c>
    </row>
    <row r="779" spans="1:26" x14ac:dyDescent="0.25">
      <c r="A779" s="15"/>
      <c r="B779" s="16"/>
      <c r="G779" s="17"/>
      <c r="H779" s="17"/>
      <c r="I779" s="17"/>
      <c r="J779" s="17"/>
      <c r="K779" s="18"/>
      <c r="Q779" s="19">
        <f>IF(D779="","",IFERROR(VLOOKUP(D779,Lists!$G$5:$I$40,3,FALSE),""))</f>
      </c>
      <c r="R779" s="20">
        <f>IF(OR(G779="",H779="",Q779=""),"",IF(E779="Short",G779-H779,H779-G779)*F779*Q779-N(K779))</f>
      </c>
      <c r="S779" s="20">
        <f>IF(OR(G779="",I779="",Q779=""),"",ABS(G779-I779)*F779*Q779)</f>
      </c>
      <c r="T779" s="21">
        <f>IF(OR(R779="",N(S779)=0),"",ROUND(R779/S779,2))</f>
      </c>
      <c r="U779" s="19">
        <f>IF(R779="","",IF(R779&gt;0,"Win",IF(R779&lt;0,"Loss","Even")))</f>
      </c>
      <c r="V779" s="20">
        <f>IF(R779="","",SUM($R$5:R779))</f>
      </c>
      <c r="W779" s="20">
        <f>IF(V779="","",MAX(0,MAX($V$5:V779)))</f>
      </c>
      <c r="X779" s="20">
        <f>IF(V779="","",V779-W779)</f>
      </c>
      <c r="Y779" s="19">
        <f>IF(A779="","",IF(COUNTIF($A$5:A779,A779)=1,MAX($Y$4:Y778)+1,""))</f>
      </c>
      <c r="Z779" s="19">
        <f>IF(A779="","",TEXT(A779,"ddd"))</f>
      </c>
    </row>
    <row r="780" spans="1:26" x14ac:dyDescent="0.25">
      <c r="A780" s="15"/>
      <c r="B780" s="16"/>
      <c r="G780" s="17"/>
      <c r="H780" s="17"/>
      <c r="I780" s="17"/>
      <c r="J780" s="17"/>
      <c r="K780" s="18"/>
      <c r="Q780" s="19">
        <f>IF(D780="","",IFERROR(VLOOKUP(D780,Lists!$G$5:$I$40,3,FALSE),""))</f>
      </c>
      <c r="R780" s="20">
        <f>IF(OR(G780="",H780="",Q780=""),"",IF(E780="Short",G780-H780,H780-G780)*F780*Q780-N(K780))</f>
      </c>
      <c r="S780" s="20">
        <f>IF(OR(G780="",I780="",Q780=""),"",ABS(G780-I780)*F780*Q780)</f>
      </c>
      <c r="T780" s="21">
        <f>IF(OR(R780="",N(S780)=0),"",ROUND(R780/S780,2))</f>
      </c>
      <c r="U780" s="19">
        <f>IF(R780="","",IF(R780&gt;0,"Win",IF(R780&lt;0,"Loss","Even")))</f>
      </c>
      <c r="V780" s="20">
        <f>IF(R780="","",SUM($R$5:R780))</f>
      </c>
      <c r="W780" s="20">
        <f>IF(V780="","",MAX(0,MAX($V$5:V780)))</f>
      </c>
      <c r="X780" s="20">
        <f>IF(V780="","",V780-W780)</f>
      </c>
      <c r="Y780" s="19">
        <f>IF(A780="","",IF(COUNTIF($A$5:A780,A780)=1,MAX($Y$4:Y779)+1,""))</f>
      </c>
      <c r="Z780" s="19">
        <f>IF(A780="","",TEXT(A780,"ddd"))</f>
      </c>
    </row>
    <row r="781" spans="1:26" x14ac:dyDescent="0.25">
      <c r="A781" s="15"/>
      <c r="B781" s="16"/>
      <c r="G781" s="17"/>
      <c r="H781" s="17"/>
      <c r="I781" s="17"/>
      <c r="J781" s="17"/>
      <c r="K781" s="18"/>
      <c r="Q781" s="19">
        <f>IF(D781="","",IFERROR(VLOOKUP(D781,Lists!$G$5:$I$40,3,FALSE),""))</f>
      </c>
      <c r="R781" s="20">
        <f>IF(OR(G781="",H781="",Q781=""),"",IF(E781="Short",G781-H781,H781-G781)*F781*Q781-N(K781))</f>
      </c>
      <c r="S781" s="20">
        <f>IF(OR(G781="",I781="",Q781=""),"",ABS(G781-I781)*F781*Q781)</f>
      </c>
      <c r="T781" s="21">
        <f>IF(OR(R781="",N(S781)=0),"",ROUND(R781/S781,2))</f>
      </c>
      <c r="U781" s="19">
        <f>IF(R781="","",IF(R781&gt;0,"Win",IF(R781&lt;0,"Loss","Even")))</f>
      </c>
      <c r="V781" s="20">
        <f>IF(R781="","",SUM($R$5:R781))</f>
      </c>
      <c r="W781" s="20">
        <f>IF(V781="","",MAX(0,MAX($V$5:V781)))</f>
      </c>
      <c r="X781" s="20">
        <f>IF(V781="","",V781-W781)</f>
      </c>
      <c r="Y781" s="19">
        <f>IF(A781="","",IF(COUNTIF($A$5:A781,A781)=1,MAX($Y$4:Y780)+1,""))</f>
      </c>
      <c r="Z781" s="19">
        <f>IF(A781="","",TEXT(A781,"ddd"))</f>
      </c>
    </row>
    <row r="782" spans="1:26" x14ac:dyDescent="0.25">
      <c r="A782" s="15"/>
      <c r="B782" s="16"/>
      <c r="G782" s="17"/>
      <c r="H782" s="17"/>
      <c r="I782" s="17"/>
      <c r="J782" s="17"/>
      <c r="K782" s="18"/>
      <c r="Q782" s="19">
        <f>IF(D782="","",IFERROR(VLOOKUP(D782,Lists!$G$5:$I$40,3,FALSE),""))</f>
      </c>
      <c r="R782" s="20">
        <f>IF(OR(G782="",H782="",Q782=""),"",IF(E782="Short",G782-H782,H782-G782)*F782*Q782-N(K782))</f>
      </c>
      <c r="S782" s="20">
        <f>IF(OR(G782="",I782="",Q782=""),"",ABS(G782-I782)*F782*Q782)</f>
      </c>
      <c r="T782" s="21">
        <f>IF(OR(R782="",N(S782)=0),"",ROUND(R782/S782,2))</f>
      </c>
      <c r="U782" s="19">
        <f>IF(R782="","",IF(R782&gt;0,"Win",IF(R782&lt;0,"Loss","Even")))</f>
      </c>
      <c r="V782" s="20">
        <f>IF(R782="","",SUM($R$5:R782))</f>
      </c>
      <c r="W782" s="20">
        <f>IF(V782="","",MAX(0,MAX($V$5:V782)))</f>
      </c>
      <c r="X782" s="20">
        <f>IF(V782="","",V782-W782)</f>
      </c>
      <c r="Y782" s="19">
        <f>IF(A782="","",IF(COUNTIF($A$5:A782,A782)=1,MAX($Y$4:Y781)+1,""))</f>
      </c>
      <c r="Z782" s="19">
        <f>IF(A782="","",TEXT(A782,"ddd"))</f>
      </c>
    </row>
    <row r="783" spans="1:26" x14ac:dyDescent="0.25">
      <c r="A783" s="15"/>
      <c r="B783" s="16"/>
      <c r="G783" s="17"/>
      <c r="H783" s="17"/>
      <c r="I783" s="17"/>
      <c r="J783" s="17"/>
      <c r="K783" s="18"/>
      <c r="Q783" s="19">
        <f>IF(D783="","",IFERROR(VLOOKUP(D783,Lists!$G$5:$I$40,3,FALSE),""))</f>
      </c>
      <c r="R783" s="20">
        <f>IF(OR(G783="",H783="",Q783=""),"",IF(E783="Short",G783-H783,H783-G783)*F783*Q783-N(K783))</f>
      </c>
      <c r="S783" s="20">
        <f>IF(OR(G783="",I783="",Q783=""),"",ABS(G783-I783)*F783*Q783)</f>
      </c>
      <c r="T783" s="21">
        <f>IF(OR(R783="",N(S783)=0),"",ROUND(R783/S783,2))</f>
      </c>
      <c r="U783" s="19">
        <f>IF(R783="","",IF(R783&gt;0,"Win",IF(R783&lt;0,"Loss","Even")))</f>
      </c>
      <c r="V783" s="20">
        <f>IF(R783="","",SUM($R$5:R783))</f>
      </c>
      <c r="W783" s="20">
        <f>IF(V783="","",MAX(0,MAX($V$5:V783)))</f>
      </c>
      <c r="X783" s="20">
        <f>IF(V783="","",V783-W783)</f>
      </c>
      <c r="Y783" s="19">
        <f>IF(A783="","",IF(COUNTIF($A$5:A783,A783)=1,MAX($Y$4:Y782)+1,""))</f>
      </c>
      <c r="Z783" s="19">
        <f>IF(A783="","",TEXT(A783,"ddd"))</f>
      </c>
    </row>
    <row r="784" spans="1:26" x14ac:dyDescent="0.25">
      <c r="A784" s="15"/>
      <c r="B784" s="16"/>
      <c r="G784" s="17"/>
      <c r="H784" s="17"/>
      <c r="I784" s="17"/>
      <c r="J784" s="17"/>
      <c r="K784" s="18"/>
      <c r="Q784" s="19">
        <f>IF(D784="","",IFERROR(VLOOKUP(D784,Lists!$G$5:$I$40,3,FALSE),""))</f>
      </c>
      <c r="R784" s="20">
        <f>IF(OR(G784="",H784="",Q784=""),"",IF(E784="Short",G784-H784,H784-G784)*F784*Q784-N(K784))</f>
      </c>
      <c r="S784" s="20">
        <f>IF(OR(G784="",I784="",Q784=""),"",ABS(G784-I784)*F784*Q784)</f>
      </c>
      <c r="T784" s="21">
        <f>IF(OR(R784="",N(S784)=0),"",ROUND(R784/S784,2))</f>
      </c>
      <c r="U784" s="19">
        <f>IF(R784="","",IF(R784&gt;0,"Win",IF(R784&lt;0,"Loss","Even")))</f>
      </c>
      <c r="V784" s="20">
        <f>IF(R784="","",SUM($R$5:R784))</f>
      </c>
      <c r="W784" s="20">
        <f>IF(V784="","",MAX(0,MAX($V$5:V784)))</f>
      </c>
      <c r="X784" s="20">
        <f>IF(V784="","",V784-W784)</f>
      </c>
      <c r="Y784" s="19">
        <f>IF(A784="","",IF(COUNTIF($A$5:A784,A784)=1,MAX($Y$4:Y783)+1,""))</f>
      </c>
      <c r="Z784" s="19">
        <f>IF(A784="","",TEXT(A784,"ddd"))</f>
      </c>
    </row>
    <row r="785" spans="1:26" x14ac:dyDescent="0.25">
      <c r="A785" s="15"/>
      <c r="B785" s="16"/>
      <c r="G785" s="17"/>
      <c r="H785" s="17"/>
      <c r="I785" s="17"/>
      <c r="J785" s="17"/>
      <c r="K785" s="18"/>
      <c r="Q785" s="19">
        <f>IF(D785="","",IFERROR(VLOOKUP(D785,Lists!$G$5:$I$40,3,FALSE),""))</f>
      </c>
      <c r="R785" s="20">
        <f>IF(OR(G785="",H785="",Q785=""),"",IF(E785="Short",G785-H785,H785-G785)*F785*Q785-N(K785))</f>
      </c>
      <c r="S785" s="20">
        <f>IF(OR(G785="",I785="",Q785=""),"",ABS(G785-I785)*F785*Q785)</f>
      </c>
      <c r="T785" s="21">
        <f>IF(OR(R785="",N(S785)=0),"",ROUND(R785/S785,2))</f>
      </c>
      <c r="U785" s="19">
        <f>IF(R785="","",IF(R785&gt;0,"Win",IF(R785&lt;0,"Loss","Even")))</f>
      </c>
      <c r="V785" s="20">
        <f>IF(R785="","",SUM($R$5:R785))</f>
      </c>
      <c r="W785" s="20">
        <f>IF(V785="","",MAX(0,MAX($V$5:V785)))</f>
      </c>
      <c r="X785" s="20">
        <f>IF(V785="","",V785-W785)</f>
      </c>
      <c r="Y785" s="19">
        <f>IF(A785="","",IF(COUNTIF($A$5:A785,A785)=1,MAX($Y$4:Y784)+1,""))</f>
      </c>
      <c r="Z785" s="19">
        <f>IF(A785="","",TEXT(A785,"ddd"))</f>
      </c>
    </row>
    <row r="786" spans="1:26" x14ac:dyDescent="0.25">
      <c r="A786" s="15"/>
      <c r="B786" s="16"/>
      <c r="G786" s="17"/>
      <c r="H786" s="17"/>
      <c r="I786" s="17"/>
      <c r="J786" s="17"/>
      <c r="K786" s="18"/>
      <c r="Q786" s="19">
        <f>IF(D786="","",IFERROR(VLOOKUP(D786,Lists!$G$5:$I$40,3,FALSE),""))</f>
      </c>
      <c r="R786" s="20">
        <f>IF(OR(G786="",H786="",Q786=""),"",IF(E786="Short",G786-H786,H786-G786)*F786*Q786-N(K786))</f>
      </c>
      <c r="S786" s="20">
        <f>IF(OR(G786="",I786="",Q786=""),"",ABS(G786-I786)*F786*Q786)</f>
      </c>
      <c r="T786" s="21">
        <f>IF(OR(R786="",N(S786)=0),"",ROUND(R786/S786,2))</f>
      </c>
      <c r="U786" s="19">
        <f>IF(R786="","",IF(R786&gt;0,"Win",IF(R786&lt;0,"Loss","Even")))</f>
      </c>
      <c r="V786" s="20">
        <f>IF(R786="","",SUM($R$5:R786))</f>
      </c>
      <c r="W786" s="20">
        <f>IF(V786="","",MAX(0,MAX($V$5:V786)))</f>
      </c>
      <c r="X786" s="20">
        <f>IF(V786="","",V786-W786)</f>
      </c>
      <c r="Y786" s="19">
        <f>IF(A786="","",IF(COUNTIF($A$5:A786,A786)=1,MAX($Y$4:Y785)+1,""))</f>
      </c>
      <c r="Z786" s="19">
        <f>IF(A786="","",TEXT(A786,"ddd"))</f>
      </c>
    </row>
    <row r="787" spans="1:26" x14ac:dyDescent="0.25">
      <c r="A787" s="15"/>
      <c r="B787" s="16"/>
      <c r="G787" s="17"/>
      <c r="H787" s="17"/>
      <c r="I787" s="17"/>
      <c r="J787" s="17"/>
      <c r="K787" s="18"/>
      <c r="Q787" s="19">
        <f>IF(D787="","",IFERROR(VLOOKUP(D787,Lists!$G$5:$I$40,3,FALSE),""))</f>
      </c>
      <c r="R787" s="20">
        <f>IF(OR(G787="",H787="",Q787=""),"",IF(E787="Short",G787-H787,H787-G787)*F787*Q787-N(K787))</f>
      </c>
      <c r="S787" s="20">
        <f>IF(OR(G787="",I787="",Q787=""),"",ABS(G787-I787)*F787*Q787)</f>
      </c>
      <c r="T787" s="21">
        <f>IF(OR(R787="",N(S787)=0),"",ROUND(R787/S787,2))</f>
      </c>
      <c r="U787" s="19">
        <f>IF(R787="","",IF(R787&gt;0,"Win",IF(R787&lt;0,"Loss","Even")))</f>
      </c>
      <c r="V787" s="20">
        <f>IF(R787="","",SUM($R$5:R787))</f>
      </c>
      <c r="W787" s="20">
        <f>IF(V787="","",MAX(0,MAX($V$5:V787)))</f>
      </c>
      <c r="X787" s="20">
        <f>IF(V787="","",V787-W787)</f>
      </c>
      <c r="Y787" s="19">
        <f>IF(A787="","",IF(COUNTIF($A$5:A787,A787)=1,MAX($Y$4:Y786)+1,""))</f>
      </c>
      <c r="Z787" s="19">
        <f>IF(A787="","",TEXT(A787,"ddd"))</f>
      </c>
    </row>
    <row r="788" spans="1:26" x14ac:dyDescent="0.25">
      <c r="A788" s="15"/>
      <c r="B788" s="16"/>
      <c r="G788" s="17"/>
      <c r="H788" s="17"/>
      <c r="I788" s="17"/>
      <c r="J788" s="17"/>
      <c r="K788" s="18"/>
      <c r="Q788" s="19">
        <f>IF(D788="","",IFERROR(VLOOKUP(D788,Lists!$G$5:$I$40,3,FALSE),""))</f>
      </c>
      <c r="R788" s="20">
        <f>IF(OR(G788="",H788="",Q788=""),"",IF(E788="Short",G788-H788,H788-G788)*F788*Q788-N(K788))</f>
      </c>
      <c r="S788" s="20">
        <f>IF(OR(G788="",I788="",Q788=""),"",ABS(G788-I788)*F788*Q788)</f>
      </c>
      <c r="T788" s="21">
        <f>IF(OR(R788="",N(S788)=0),"",ROUND(R788/S788,2))</f>
      </c>
      <c r="U788" s="19">
        <f>IF(R788="","",IF(R788&gt;0,"Win",IF(R788&lt;0,"Loss","Even")))</f>
      </c>
      <c r="V788" s="20">
        <f>IF(R788="","",SUM($R$5:R788))</f>
      </c>
      <c r="W788" s="20">
        <f>IF(V788="","",MAX(0,MAX($V$5:V788)))</f>
      </c>
      <c r="X788" s="20">
        <f>IF(V788="","",V788-W788)</f>
      </c>
      <c r="Y788" s="19">
        <f>IF(A788="","",IF(COUNTIF($A$5:A788,A788)=1,MAX($Y$4:Y787)+1,""))</f>
      </c>
      <c r="Z788" s="19">
        <f>IF(A788="","",TEXT(A788,"ddd"))</f>
      </c>
    </row>
    <row r="789" spans="1:26" x14ac:dyDescent="0.25">
      <c r="A789" s="15"/>
      <c r="B789" s="16"/>
      <c r="G789" s="17"/>
      <c r="H789" s="17"/>
      <c r="I789" s="17"/>
      <c r="J789" s="17"/>
      <c r="K789" s="18"/>
      <c r="Q789" s="19">
        <f>IF(D789="","",IFERROR(VLOOKUP(D789,Lists!$G$5:$I$40,3,FALSE),""))</f>
      </c>
      <c r="R789" s="20">
        <f>IF(OR(G789="",H789="",Q789=""),"",IF(E789="Short",G789-H789,H789-G789)*F789*Q789-N(K789))</f>
      </c>
      <c r="S789" s="20">
        <f>IF(OR(G789="",I789="",Q789=""),"",ABS(G789-I789)*F789*Q789)</f>
      </c>
      <c r="T789" s="21">
        <f>IF(OR(R789="",N(S789)=0),"",ROUND(R789/S789,2))</f>
      </c>
      <c r="U789" s="19">
        <f>IF(R789="","",IF(R789&gt;0,"Win",IF(R789&lt;0,"Loss","Even")))</f>
      </c>
      <c r="V789" s="20">
        <f>IF(R789="","",SUM($R$5:R789))</f>
      </c>
      <c r="W789" s="20">
        <f>IF(V789="","",MAX(0,MAX($V$5:V789)))</f>
      </c>
      <c r="X789" s="20">
        <f>IF(V789="","",V789-W789)</f>
      </c>
      <c r="Y789" s="19">
        <f>IF(A789="","",IF(COUNTIF($A$5:A789,A789)=1,MAX($Y$4:Y788)+1,""))</f>
      </c>
      <c r="Z789" s="19">
        <f>IF(A789="","",TEXT(A789,"ddd"))</f>
      </c>
    </row>
    <row r="790" spans="1:26" x14ac:dyDescent="0.25">
      <c r="A790" s="15"/>
      <c r="B790" s="16"/>
      <c r="G790" s="17"/>
      <c r="H790" s="17"/>
      <c r="I790" s="17"/>
      <c r="J790" s="17"/>
      <c r="K790" s="18"/>
      <c r="Q790" s="19">
        <f>IF(D790="","",IFERROR(VLOOKUP(D790,Lists!$G$5:$I$40,3,FALSE),""))</f>
      </c>
      <c r="R790" s="20">
        <f>IF(OR(G790="",H790="",Q790=""),"",IF(E790="Short",G790-H790,H790-G790)*F790*Q790-N(K790))</f>
      </c>
      <c r="S790" s="20">
        <f>IF(OR(G790="",I790="",Q790=""),"",ABS(G790-I790)*F790*Q790)</f>
      </c>
      <c r="T790" s="21">
        <f>IF(OR(R790="",N(S790)=0),"",ROUND(R790/S790,2))</f>
      </c>
      <c r="U790" s="19">
        <f>IF(R790="","",IF(R790&gt;0,"Win",IF(R790&lt;0,"Loss","Even")))</f>
      </c>
      <c r="V790" s="20">
        <f>IF(R790="","",SUM($R$5:R790))</f>
      </c>
      <c r="W790" s="20">
        <f>IF(V790="","",MAX(0,MAX($V$5:V790)))</f>
      </c>
      <c r="X790" s="20">
        <f>IF(V790="","",V790-W790)</f>
      </c>
      <c r="Y790" s="19">
        <f>IF(A790="","",IF(COUNTIF($A$5:A790,A790)=1,MAX($Y$4:Y789)+1,""))</f>
      </c>
      <c r="Z790" s="19">
        <f>IF(A790="","",TEXT(A790,"ddd"))</f>
      </c>
    </row>
    <row r="791" spans="1:26" x14ac:dyDescent="0.25">
      <c r="A791" s="15"/>
      <c r="B791" s="16"/>
      <c r="G791" s="17"/>
      <c r="H791" s="17"/>
      <c r="I791" s="17"/>
      <c r="J791" s="17"/>
      <c r="K791" s="18"/>
      <c r="Q791" s="19">
        <f>IF(D791="","",IFERROR(VLOOKUP(D791,Lists!$G$5:$I$40,3,FALSE),""))</f>
      </c>
      <c r="R791" s="20">
        <f>IF(OR(G791="",H791="",Q791=""),"",IF(E791="Short",G791-H791,H791-G791)*F791*Q791-N(K791))</f>
      </c>
      <c r="S791" s="20">
        <f>IF(OR(G791="",I791="",Q791=""),"",ABS(G791-I791)*F791*Q791)</f>
      </c>
      <c r="T791" s="21">
        <f>IF(OR(R791="",N(S791)=0),"",ROUND(R791/S791,2))</f>
      </c>
      <c r="U791" s="19">
        <f>IF(R791="","",IF(R791&gt;0,"Win",IF(R791&lt;0,"Loss","Even")))</f>
      </c>
      <c r="V791" s="20">
        <f>IF(R791="","",SUM($R$5:R791))</f>
      </c>
      <c r="W791" s="20">
        <f>IF(V791="","",MAX(0,MAX($V$5:V791)))</f>
      </c>
      <c r="X791" s="20">
        <f>IF(V791="","",V791-W791)</f>
      </c>
      <c r="Y791" s="19">
        <f>IF(A791="","",IF(COUNTIF($A$5:A791,A791)=1,MAX($Y$4:Y790)+1,""))</f>
      </c>
      <c r="Z791" s="19">
        <f>IF(A791="","",TEXT(A791,"ddd"))</f>
      </c>
    </row>
    <row r="792" spans="1:26" x14ac:dyDescent="0.25">
      <c r="A792" s="15"/>
      <c r="B792" s="16"/>
      <c r="G792" s="17"/>
      <c r="H792" s="17"/>
      <c r="I792" s="17"/>
      <c r="J792" s="17"/>
      <c r="K792" s="18"/>
      <c r="Q792" s="19">
        <f>IF(D792="","",IFERROR(VLOOKUP(D792,Lists!$G$5:$I$40,3,FALSE),""))</f>
      </c>
      <c r="R792" s="20">
        <f>IF(OR(G792="",H792="",Q792=""),"",IF(E792="Short",G792-H792,H792-G792)*F792*Q792-N(K792))</f>
      </c>
      <c r="S792" s="20">
        <f>IF(OR(G792="",I792="",Q792=""),"",ABS(G792-I792)*F792*Q792)</f>
      </c>
      <c r="T792" s="21">
        <f>IF(OR(R792="",N(S792)=0),"",ROUND(R792/S792,2))</f>
      </c>
      <c r="U792" s="19">
        <f>IF(R792="","",IF(R792&gt;0,"Win",IF(R792&lt;0,"Loss","Even")))</f>
      </c>
      <c r="V792" s="20">
        <f>IF(R792="","",SUM($R$5:R792))</f>
      </c>
      <c r="W792" s="20">
        <f>IF(V792="","",MAX(0,MAX($V$5:V792)))</f>
      </c>
      <c r="X792" s="20">
        <f>IF(V792="","",V792-W792)</f>
      </c>
      <c r="Y792" s="19">
        <f>IF(A792="","",IF(COUNTIF($A$5:A792,A792)=1,MAX($Y$4:Y791)+1,""))</f>
      </c>
      <c r="Z792" s="19">
        <f>IF(A792="","",TEXT(A792,"ddd"))</f>
      </c>
    </row>
    <row r="793" spans="1:26" x14ac:dyDescent="0.25">
      <c r="A793" s="15"/>
      <c r="B793" s="16"/>
      <c r="G793" s="17"/>
      <c r="H793" s="17"/>
      <c r="I793" s="17"/>
      <c r="J793" s="17"/>
      <c r="K793" s="18"/>
      <c r="Q793" s="19">
        <f>IF(D793="","",IFERROR(VLOOKUP(D793,Lists!$G$5:$I$40,3,FALSE),""))</f>
      </c>
      <c r="R793" s="20">
        <f>IF(OR(G793="",H793="",Q793=""),"",IF(E793="Short",G793-H793,H793-G793)*F793*Q793-N(K793))</f>
      </c>
      <c r="S793" s="20">
        <f>IF(OR(G793="",I793="",Q793=""),"",ABS(G793-I793)*F793*Q793)</f>
      </c>
      <c r="T793" s="21">
        <f>IF(OR(R793="",N(S793)=0),"",ROUND(R793/S793,2))</f>
      </c>
      <c r="U793" s="19">
        <f>IF(R793="","",IF(R793&gt;0,"Win",IF(R793&lt;0,"Loss","Even")))</f>
      </c>
      <c r="V793" s="20">
        <f>IF(R793="","",SUM($R$5:R793))</f>
      </c>
      <c r="W793" s="20">
        <f>IF(V793="","",MAX(0,MAX($V$5:V793)))</f>
      </c>
      <c r="X793" s="20">
        <f>IF(V793="","",V793-W793)</f>
      </c>
      <c r="Y793" s="19">
        <f>IF(A793="","",IF(COUNTIF($A$5:A793,A793)=1,MAX($Y$4:Y792)+1,""))</f>
      </c>
      <c r="Z793" s="19">
        <f>IF(A793="","",TEXT(A793,"ddd"))</f>
      </c>
    </row>
    <row r="794" spans="1:26" x14ac:dyDescent="0.25">
      <c r="A794" s="15"/>
      <c r="B794" s="16"/>
      <c r="G794" s="17"/>
      <c r="H794" s="17"/>
      <c r="I794" s="17"/>
      <c r="J794" s="17"/>
      <c r="K794" s="18"/>
      <c r="Q794" s="19">
        <f>IF(D794="","",IFERROR(VLOOKUP(D794,Lists!$G$5:$I$40,3,FALSE),""))</f>
      </c>
      <c r="R794" s="20">
        <f>IF(OR(G794="",H794="",Q794=""),"",IF(E794="Short",G794-H794,H794-G794)*F794*Q794-N(K794))</f>
      </c>
      <c r="S794" s="20">
        <f>IF(OR(G794="",I794="",Q794=""),"",ABS(G794-I794)*F794*Q794)</f>
      </c>
      <c r="T794" s="21">
        <f>IF(OR(R794="",N(S794)=0),"",ROUND(R794/S794,2))</f>
      </c>
      <c r="U794" s="19">
        <f>IF(R794="","",IF(R794&gt;0,"Win",IF(R794&lt;0,"Loss","Even")))</f>
      </c>
      <c r="V794" s="20">
        <f>IF(R794="","",SUM($R$5:R794))</f>
      </c>
      <c r="W794" s="20">
        <f>IF(V794="","",MAX(0,MAX($V$5:V794)))</f>
      </c>
      <c r="X794" s="20">
        <f>IF(V794="","",V794-W794)</f>
      </c>
      <c r="Y794" s="19">
        <f>IF(A794="","",IF(COUNTIF($A$5:A794,A794)=1,MAX($Y$4:Y793)+1,""))</f>
      </c>
      <c r="Z794" s="19">
        <f>IF(A794="","",TEXT(A794,"ddd"))</f>
      </c>
    </row>
    <row r="795" spans="1:26" x14ac:dyDescent="0.25">
      <c r="A795" s="15"/>
      <c r="B795" s="16"/>
      <c r="G795" s="17"/>
      <c r="H795" s="17"/>
      <c r="I795" s="17"/>
      <c r="J795" s="17"/>
      <c r="K795" s="18"/>
      <c r="Q795" s="19">
        <f>IF(D795="","",IFERROR(VLOOKUP(D795,Lists!$G$5:$I$40,3,FALSE),""))</f>
      </c>
      <c r="R795" s="20">
        <f>IF(OR(G795="",H795="",Q795=""),"",IF(E795="Short",G795-H795,H795-G795)*F795*Q795-N(K795))</f>
      </c>
      <c r="S795" s="20">
        <f>IF(OR(G795="",I795="",Q795=""),"",ABS(G795-I795)*F795*Q795)</f>
      </c>
      <c r="T795" s="21">
        <f>IF(OR(R795="",N(S795)=0),"",ROUND(R795/S795,2))</f>
      </c>
      <c r="U795" s="19">
        <f>IF(R795="","",IF(R795&gt;0,"Win",IF(R795&lt;0,"Loss","Even")))</f>
      </c>
      <c r="V795" s="20">
        <f>IF(R795="","",SUM($R$5:R795))</f>
      </c>
      <c r="W795" s="20">
        <f>IF(V795="","",MAX(0,MAX($V$5:V795)))</f>
      </c>
      <c r="X795" s="20">
        <f>IF(V795="","",V795-W795)</f>
      </c>
      <c r="Y795" s="19">
        <f>IF(A795="","",IF(COUNTIF($A$5:A795,A795)=1,MAX($Y$4:Y794)+1,""))</f>
      </c>
      <c r="Z795" s="19">
        <f>IF(A795="","",TEXT(A795,"ddd"))</f>
      </c>
    </row>
    <row r="796" spans="1:26" x14ac:dyDescent="0.25">
      <c r="A796" s="15"/>
      <c r="B796" s="16"/>
      <c r="G796" s="17"/>
      <c r="H796" s="17"/>
      <c r="I796" s="17"/>
      <c r="J796" s="17"/>
      <c r="K796" s="18"/>
      <c r="Q796" s="19">
        <f>IF(D796="","",IFERROR(VLOOKUP(D796,Lists!$G$5:$I$40,3,FALSE),""))</f>
      </c>
      <c r="R796" s="20">
        <f>IF(OR(G796="",H796="",Q796=""),"",IF(E796="Short",G796-H796,H796-G796)*F796*Q796-N(K796))</f>
      </c>
      <c r="S796" s="20">
        <f>IF(OR(G796="",I796="",Q796=""),"",ABS(G796-I796)*F796*Q796)</f>
      </c>
      <c r="T796" s="21">
        <f>IF(OR(R796="",N(S796)=0),"",ROUND(R796/S796,2))</f>
      </c>
      <c r="U796" s="19">
        <f>IF(R796="","",IF(R796&gt;0,"Win",IF(R796&lt;0,"Loss","Even")))</f>
      </c>
      <c r="V796" s="20">
        <f>IF(R796="","",SUM($R$5:R796))</f>
      </c>
      <c r="W796" s="20">
        <f>IF(V796="","",MAX(0,MAX($V$5:V796)))</f>
      </c>
      <c r="X796" s="20">
        <f>IF(V796="","",V796-W796)</f>
      </c>
      <c r="Y796" s="19">
        <f>IF(A796="","",IF(COUNTIF($A$5:A796,A796)=1,MAX($Y$4:Y795)+1,""))</f>
      </c>
      <c r="Z796" s="19">
        <f>IF(A796="","",TEXT(A796,"ddd"))</f>
      </c>
    </row>
    <row r="797" spans="1:26" x14ac:dyDescent="0.25">
      <c r="A797" s="15"/>
      <c r="B797" s="16"/>
      <c r="G797" s="17"/>
      <c r="H797" s="17"/>
      <c r="I797" s="17"/>
      <c r="J797" s="17"/>
      <c r="K797" s="18"/>
      <c r="Q797" s="19">
        <f>IF(D797="","",IFERROR(VLOOKUP(D797,Lists!$G$5:$I$40,3,FALSE),""))</f>
      </c>
      <c r="R797" s="20">
        <f>IF(OR(G797="",H797="",Q797=""),"",IF(E797="Short",G797-H797,H797-G797)*F797*Q797-N(K797))</f>
      </c>
      <c r="S797" s="20">
        <f>IF(OR(G797="",I797="",Q797=""),"",ABS(G797-I797)*F797*Q797)</f>
      </c>
      <c r="T797" s="21">
        <f>IF(OR(R797="",N(S797)=0),"",ROUND(R797/S797,2))</f>
      </c>
      <c r="U797" s="19">
        <f>IF(R797="","",IF(R797&gt;0,"Win",IF(R797&lt;0,"Loss","Even")))</f>
      </c>
      <c r="V797" s="20">
        <f>IF(R797="","",SUM($R$5:R797))</f>
      </c>
      <c r="W797" s="20">
        <f>IF(V797="","",MAX(0,MAX($V$5:V797)))</f>
      </c>
      <c r="X797" s="20">
        <f>IF(V797="","",V797-W797)</f>
      </c>
      <c r="Y797" s="19">
        <f>IF(A797="","",IF(COUNTIF($A$5:A797,A797)=1,MAX($Y$4:Y796)+1,""))</f>
      </c>
      <c r="Z797" s="19">
        <f>IF(A797="","",TEXT(A797,"ddd"))</f>
      </c>
    </row>
    <row r="798" spans="1:26" x14ac:dyDescent="0.25">
      <c r="A798" s="15"/>
      <c r="B798" s="16"/>
      <c r="G798" s="17"/>
      <c r="H798" s="17"/>
      <c r="I798" s="17"/>
      <c r="J798" s="17"/>
      <c r="K798" s="18"/>
      <c r="Q798" s="19">
        <f>IF(D798="","",IFERROR(VLOOKUP(D798,Lists!$G$5:$I$40,3,FALSE),""))</f>
      </c>
      <c r="R798" s="20">
        <f>IF(OR(G798="",H798="",Q798=""),"",IF(E798="Short",G798-H798,H798-G798)*F798*Q798-N(K798))</f>
      </c>
      <c r="S798" s="20">
        <f>IF(OR(G798="",I798="",Q798=""),"",ABS(G798-I798)*F798*Q798)</f>
      </c>
      <c r="T798" s="21">
        <f>IF(OR(R798="",N(S798)=0),"",ROUND(R798/S798,2))</f>
      </c>
      <c r="U798" s="19">
        <f>IF(R798="","",IF(R798&gt;0,"Win",IF(R798&lt;0,"Loss","Even")))</f>
      </c>
      <c r="V798" s="20">
        <f>IF(R798="","",SUM($R$5:R798))</f>
      </c>
      <c r="W798" s="20">
        <f>IF(V798="","",MAX(0,MAX($V$5:V798)))</f>
      </c>
      <c r="X798" s="20">
        <f>IF(V798="","",V798-W798)</f>
      </c>
      <c r="Y798" s="19">
        <f>IF(A798="","",IF(COUNTIF($A$5:A798,A798)=1,MAX($Y$4:Y797)+1,""))</f>
      </c>
      <c r="Z798" s="19">
        <f>IF(A798="","",TEXT(A798,"ddd"))</f>
      </c>
    </row>
    <row r="799" spans="1:26" x14ac:dyDescent="0.25">
      <c r="A799" s="15"/>
      <c r="B799" s="16"/>
      <c r="G799" s="17"/>
      <c r="H799" s="17"/>
      <c r="I799" s="17"/>
      <c r="J799" s="17"/>
      <c r="K799" s="18"/>
      <c r="Q799" s="19">
        <f>IF(D799="","",IFERROR(VLOOKUP(D799,Lists!$G$5:$I$40,3,FALSE),""))</f>
      </c>
      <c r="R799" s="20">
        <f>IF(OR(G799="",H799="",Q799=""),"",IF(E799="Short",G799-H799,H799-G799)*F799*Q799-N(K799))</f>
      </c>
      <c r="S799" s="20">
        <f>IF(OR(G799="",I799="",Q799=""),"",ABS(G799-I799)*F799*Q799)</f>
      </c>
      <c r="T799" s="21">
        <f>IF(OR(R799="",N(S799)=0),"",ROUND(R799/S799,2))</f>
      </c>
      <c r="U799" s="19">
        <f>IF(R799="","",IF(R799&gt;0,"Win",IF(R799&lt;0,"Loss","Even")))</f>
      </c>
      <c r="V799" s="20">
        <f>IF(R799="","",SUM($R$5:R799))</f>
      </c>
      <c r="W799" s="20">
        <f>IF(V799="","",MAX(0,MAX($V$5:V799)))</f>
      </c>
      <c r="X799" s="20">
        <f>IF(V799="","",V799-W799)</f>
      </c>
      <c r="Y799" s="19">
        <f>IF(A799="","",IF(COUNTIF($A$5:A799,A799)=1,MAX($Y$4:Y798)+1,""))</f>
      </c>
      <c r="Z799" s="19">
        <f>IF(A799="","",TEXT(A799,"ddd"))</f>
      </c>
    </row>
    <row r="800" spans="1:26" x14ac:dyDescent="0.25">
      <c r="A800" s="15"/>
      <c r="B800" s="16"/>
      <c r="G800" s="17"/>
      <c r="H800" s="17"/>
      <c r="I800" s="17"/>
      <c r="J800" s="17"/>
      <c r="K800" s="18"/>
      <c r="Q800" s="19">
        <f>IF(D800="","",IFERROR(VLOOKUP(D800,Lists!$G$5:$I$40,3,FALSE),""))</f>
      </c>
      <c r="R800" s="20">
        <f>IF(OR(G800="",H800="",Q800=""),"",IF(E800="Short",G800-H800,H800-G800)*F800*Q800-N(K800))</f>
      </c>
      <c r="S800" s="20">
        <f>IF(OR(G800="",I800="",Q800=""),"",ABS(G800-I800)*F800*Q800)</f>
      </c>
      <c r="T800" s="21">
        <f>IF(OR(R800="",N(S800)=0),"",ROUND(R800/S800,2))</f>
      </c>
      <c r="U800" s="19">
        <f>IF(R800="","",IF(R800&gt;0,"Win",IF(R800&lt;0,"Loss","Even")))</f>
      </c>
      <c r="V800" s="20">
        <f>IF(R800="","",SUM($R$5:R800))</f>
      </c>
      <c r="W800" s="20">
        <f>IF(V800="","",MAX(0,MAX($V$5:V800)))</f>
      </c>
      <c r="X800" s="20">
        <f>IF(V800="","",V800-W800)</f>
      </c>
      <c r="Y800" s="19">
        <f>IF(A800="","",IF(COUNTIF($A$5:A800,A800)=1,MAX($Y$4:Y799)+1,""))</f>
      </c>
      <c r="Z800" s="19">
        <f>IF(A800="","",TEXT(A800,"ddd"))</f>
      </c>
    </row>
    <row r="801" spans="1:26" x14ac:dyDescent="0.25">
      <c r="A801" s="15"/>
      <c r="B801" s="16"/>
      <c r="G801" s="17"/>
      <c r="H801" s="17"/>
      <c r="I801" s="17"/>
      <c r="J801" s="17"/>
      <c r="K801" s="18"/>
      <c r="Q801" s="19">
        <f>IF(D801="","",IFERROR(VLOOKUP(D801,Lists!$G$5:$I$40,3,FALSE),""))</f>
      </c>
      <c r="R801" s="20">
        <f>IF(OR(G801="",H801="",Q801=""),"",IF(E801="Short",G801-H801,H801-G801)*F801*Q801-N(K801))</f>
      </c>
      <c r="S801" s="20">
        <f>IF(OR(G801="",I801="",Q801=""),"",ABS(G801-I801)*F801*Q801)</f>
      </c>
      <c r="T801" s="21">
        <f>IF(OR(R801="",N(S801)=0),"",ROUND(R801/S801,2))</f>
      </c>
      <c r="U801" s="19">
        <f>IF(R801="","",IF(R801&gt;0,"Win",IF(R801&lt;0,"Loss","Even")))</f>
      </c>
      <c r="V801" s="20">
        <f>IF(R801="","",SUM($R$5:R801))</f>
      </c>
      <c r="W801" s="20">
        <f>IF(V801="","",MAX(0,MAX($V$5:V801)))</f>
      </c>
      <c r="X801" s="20">
        <f>IF(V801="","",V801-W801)</f>
      </c>
      <c r="Y801" s="19">
        <f>IF(A801="","",IF(COUNTIF($A$5:A801,A801)=1,MAX($Y$4:Y800)+1,""))</f>
      </c>
      <c r="Z801" s="19">
        <f>IF(A801="","",TEXT(A801,"ddd"))</f>
      </c>
    </row>
    <row r="802" spans="1:26" x14ac:dyDescent="0.25">
      <c r="A802" s="15"/>
      <c r="B802" s="16"/>
      <c r="G802" s="17"/>
      <c r="H802" s="17"/>
      <c r="I802" s="17"/>
      <c r="J802" s="17"/>
      <c r="K802" s="18"/>
      <c r="Q802" s="19">
        <f>IF(D802="","",IFERROR(VLOOKUP(D802,Lists!$G$5:$I$40,3,FALSE),""))</f>
      </c>
      <c r="R802" s="20">
        <f>IF(OR(G802="",H802="",Q802=""),"",IF(E802="Short",G802-H802,H802-G802)*F802*Q802-N(K802))</f>
      </c>
      <c r="S802" s="20">
        <f>IF(OR(G802="",I802="",Q802=""),"",ABS(G802-I802)*F802*Q802)</f>
      </c>
      <c r="T802" s="21">
        <f>IF(OR(R802="",N(S802)=0),"",ROUND(R802/S802,2))</f>
      </c>
      <c r="U802" s="19">
        <f>IF(R802="","",IF(R802&gt;0,"Win",IF(R802&lt;0,"Loss","Even")))</f>
      </c>
      <c r="V802" s="20">
        <f>IF(R802="","",SUM($R$5:R802))</f>
      </c>
      <c r="W802" s="20">
        <f>IF(V802="","",MAX(0,MAX($V$5:V802)))</f>
      </c>
      <c r="X802" s="20">
        <f>IF(V802="","",V802-W802)</f>
      </c>
      <c r="Y802" s="19">
        <f>IF(A802="","",IF(COUNTIF($A$5:A802,A802)=1,MAX($Y$4:Y801)+1,""))</f>
      </c>
      <c r="Z802" s="19">
        <f>IF(A802="","",TEXT(A802,"ddd"))</f>
      </c>
    </row>
    <row r="803" spans="1:26" x14ac:dyDescent="0.25">
      <c r="A803" s="15"/>
      <c r="B803" s="16"/>
      <c r="G803" s="17"/>
      <c r="H803" s="17"/>
      <c r="I803" s="17"/>
      <c r="J803" s="17"/>
      <c r="K803" s="18"/>
      <c r="Q803" s="19">
        <f>IF(D803="","",IFERROR(VLOOKUP(D803,Lists!$G$5:$I$40,3,FALSE),""))</f>
      </c>
      <c r="R803" s="20">
        <f>IF(OR(G803="",H803="",Q803=""),"",IF(E803="Short",G803-H803,H803-G803)*F803*Q803-N(K803))</f>
      </c>
      <c r="S803" s="20">
        <f>IF(OR(G803="",I803="",Q803=""),"",ABS(G803-I803)*F803*Q803)</f>
      </c>
      <c r="T803" s="21">
        <f>IF(OR(R803="",N(S803)=0),"",ROUND(R803/S803,2))</f>
      </c>
      <c r="U803" s="19">
        <f>IF(R803="","",IF(R803&gt;0,"Win",IF(R803&lt;0,"Loss","Even")))</f>
      </c>
      <c r="V803" s="20">
        <f>IF(R803="","",SUM($R$5:R803))</f>
      </c>
      <c r="W803" s="20">
        <f>IF(V803="","",MAX(0,MAX($V$5:V803)))</f>
      </c>
      <c r="X803" s="20">
        <f>IF(V803="","",V803-W803)</f>
      </c>
      <c r="Y803" s="19">
        <f>IF(A803="","",IF(COUNTIF($A$5:A803,A803)=1,MAX($Y$4:Y802)+1,""))</f>
      </c>
      <c r="Z803" s="19">
        <f>IF(A803="","",TEXT(A803,"ddd"))</f>
      </c>
    </row>
    <row r="804" spans="1:26" x14ac:dyDescent="0.25">
      <c r="A804" s="15"/>
      <c r="B804" s="16"/>
      <c r="G804" s="17"/>
      <c r="H804" s="17"/>
      <c r="I804" s="17"/>
      <c r="J804" s="17"/>
      <c r="K804" s="18"/>
      <c r="Q804" s="19">
        <f>IF(D804="","",IFERROR(VLOOKUP(D804,Lists!$G$5:$I$40,3,FALSE),""))</f>
      </c>
      <c r="R804" s="20">
        <f>IF(OR(G804="",H804="",Q804=""),"",IF(E804="Short",G804-H804,H804-G804)*F804*Q804-N(K804))</f>
      </c>
      <c r="S804" s="20">
        <f>IF(OR(G804="",I804="",Q804=""),"",ABS(G804-I804)*F804*Q804)</f>
      </c>
      <c r="T804" s="21">
        <f>IF(OR(R804="",N(S804)=0),"",ROUND(R804/S804,2))</f>
      </c>
      <c r="U804" s="19">
        <f>IF(R804="","",IF(R804&gt;0,"Win",IF(R804&lt;0,"Loss","Even")))</f>
      </c>
      <c r="V804" s="20">
        <f>IF(R804="","",SUM($R$5:R804))</f>
      </c>
      <c r="W804" s="20">
        <f>IF(V804="","",MAX(0,MAX($V$5:V804)))</f>
      </c>
      <c r="X804" s="20">
        <f>IF(V804="","",V804-W804)</f>
      </c>
      <c r="Y804" s="19">
        <f>IF(A804="","",IF(COUNTIF($A$5:A804,A804)=1,MAX($Y$4:Y803)+1,""))</f>
      </c>
      <c r="Z804" s="19">
        <f>IF(A804="","",TEXT(A804,"ddd"))</f>
      </c>
    </row>
    <row r="805" spans="1:26" x14ac:dyDescent="0.25">
      <c r="A805" s="15"/>
      <c r="B805" s="16"/>
      <c r="G805" s="17"/>
      <c r="H805" s="17"/>
      <c r="I805" s="17"/>
      <c r="J805" s="17"/>
      <c r="K805" s="18"/>
      <c r="Q805" s="19">
        <f>IF(D805="","",IFERROR(VLOOKUP(D805,Lists!$G$5:$I$40,3,FALSE),""))</f>
      </c>
      <c r="R805" s="20">
        <f>IF(OR(G805="",H805="",Q805=""),"",IF(E805="Short",G805-H805,H805-G805)*F805*Q805-N(K805))</f>
      </c>
      <c r="S805" s="20">
        <f>IF(OR(G805="",I805="",Q805=""),"",ABS(G805-I805)*F805*Q805)</f>
      </c>
      <c r="T805" s="21">
        <f>IF(OR(R805="",N(S805)=0),"",ROUND(R805/S805,2))</f>
      </c>
      <c r="U805" s="19">
        <f>IF(R805="","",IF(R805&gt;0,"Win",IF(R805&lt;0,"Loss","Even")))</f>
      </c>
      <c r="V805" s="20">
        <f>IF(R805="","",SUM($R$5:R805))</f>
      </c>
      <c r="W805" s="20">
        <f>IF(V805="","",MAX(0,MAX($V$5:V805)))</f>
      </c>
      <c r="X805" s="20">
        <f>IF(V805="","",V805-W805)</f>
      </c>
      <c r="Y805" s="19">
        <f>IF(A805="","",IF(COUNTIF($A$5:A805,A805)=1,MAX($Y$4:Y804)+1,""))</f>
      </c>
      <c r="Z805" s="19">
        <f>IF(A805="","",TEXT(A805,"ddd"))</f>
      </c>
    </row>
    <row r="806" spans="1:26" x14ac:dyDescent="0.25">
      <c r="A806" s="15"/>
      <c r="B806" s="16"/>
      <c r="G806" s="17"/>
      <c r="H806" s="17"/>
      <c r="I806" s="17"/>
      <c r="J806" s="17"/>
      <c r="K806" s="18"/>
      <c r="Q806" s="19">
        <f>IF(D806="","",IFERROR(VLOOKUP(D806,Lists!$G$5:$I$40,3,FALSE),""))</f>
      </c>
      <c r="R806" s="20">
        <f>IF(OR(G806="",H806="",Q806=""),"",IF(E806="Short",G806-H806,H806-G806)*F806*Q806-N(K806))</f>
      </c>
      <c r="S806" s="20">
        <f>IF(OR(G806="",I806="",Q806=""),"",ABS(G806-I806)*F806*Q806)</f>
      </c>
      <c r="T806" s="21">
        <f>IF(OR(R806="",N(S806)=0),"",ROUND(R806/S806,2))</f>
      </c>
      <c r="U806" s="19">
        <f>IF(R806="","",IF(R806&gt;0,"Win",IF(R806&lt;0,"Loss","Even")))</f>
      </c>
      <c r="V806" s="20">
        <f>IF(R806="","",SUM($R$5:R806))</f>
      </c>
      <c r="W806" s="20">
        <f>IF(V806="","",MAX(0,MAX($V$5:V806)))</f>
      </c>
      <c r="X806" s="20">
        <f>IF(V806="","",V806-W806)</f>
      </c>
      <c r="Y806" s="19">
        <f>IF(A806="","",IF(COUNTIF($A$5:A806,A806)=1,MAX($Y$4:Y805)+1,""))</f>
      </c>
      <c r="Z806" s="19">
        <f>IF(A806="","",TEXT(A806,"ddd"))</f>
      </c>
    </row>
    <row r="807" spans="1:26" x14ac:dyDescent="0.25">
      <c r="A807" s="15"/>
      <c r="B807" s="16"/>
      <c r="G807" s="17"/>
      <c r="H807" s="17"/>
      <c r="I807" s="17"/>
      <c r="J807" s="17"/>
      <c r="K807" s="18"/>
      <c r="Q807" s="19">
        <f>IF(D807="","",IFERROR(VLOOKUP(D807,Lists!$G$5:$I$40,3,FALSE),""))</f>
      </c>
      <c r="R807" s="20">
        <f>IF(OR(G807="",H807="",Q807=""),"",IF(E807="Short",G807-H807,H807-G807)*F807*Q807-N(K807))</f>
      </c>
      <c r="S807" s="20">
        <f>IF(OR(G807="",I807="",Q807=""),"",ABS(G807-I807)*F807*Q807)</f>
      </c>
      <c r="T807" s="21">
        <f>IF(OR(R807="",N(S807)=0),"",ROUND(R807/S807,2))</f>
      </c>
      <c r="U807" s="19">
        <f>IF(R807="","",IF(R807&gt;0,"Win",IF(R807&lt;0,"Loss","Even")))</f>
      </c>
      <c r="V807" s="20">
        <f>IF(R807="","",SUM($R$5:R807))</f>
      </c>
      <c r="W807" s="20">
        <f>IF(V807="","",MAX(0,MAX($V$5:V807)))</f>
      </c>
      <c r="X807" s="20">
        <f>IF(V807="","",V807-W807)</f>
      </c>
      <c r="Y807" s="19">
        <f>IF(A807="","",IF(COUNTIF($A$5:A807,A807)=1,MAX($Y$4:Y806)+1,""))</f>
      </c>
      <c r="Z807" s="19">
        <f>IF(A807="","",TEXT(A807,"ddd"))</f>
      </c>
    </row>
    <row r="808" spans="1:26" x14ac:dyDescent="0.25">
      <c r="A808" s="15"/>
      <c r="B808" s="16"/>
      <c r="G808" s="17"/>
      <c r="H808" s="17"/>
      <c r="I808" s="17"/>
      <c r="J808" s="17"/>
      <c r="K808" s="18"/>
      <c r="Q808" s="19">
        <f>IF(D808="","",IFERROR(VLOOKUP(D808,Lists!$G$5:$I$40,3,FALSE),""))</f>
      </c>
      <c r="R808" s="20">
        <f>IF(OR(G808="",H808="",Q808=""),"",IF(E808="Short",G808-H808,H808-G808)*F808*Q808-N(K808))</f>
      </c>
      <c r="S808" s="20">
        <f>IF(OR(G808="",I808="",Q808=""),"",ABS(G808-I808)*F808*Q808)</f>
      </c>
      <c r="T808" s="21">
        <f>IF(OR(R808="",N(S808)=0),"",ROUND(R808/S808,2))</f>
      </c>
      <c r="U808" s="19">
        <f>IF(R808="","",IF(R808&gt;0,"Win",IF(R808&lt;0,"Loss","Even")))</f>
      </c>
      <c r="V808" s="20">
        <f>IF(R808="","",SUM($R$5:R808))</f>
      </c>
      <c r="W808" s="20">
        <f>IF(V808="","",MAX(0,MAX($V$5:V808)))</f>
      </c>
      <c r="X808" s="20">
        <f>IF(V808="","",V808-W808)</f>
      </c>
      <c r="Y808" s="19">
        <f>IF(A808="","",IF(COUNTIF($A$5:A808,A808)=1,MAX($Y$4:Y807)+1,""))</f>
      </c>
      <c r="Z808" s="19">
        <f>IF(A808="","",TEXT(A808,"ddd"))</f>
      </c>
    </row>
    <row r="809" spans="1:26" x14ac:dyDescent="0.25">
      <c r="A809" s="15"/>
      <c r="B809" s="16"/>
      <c r="G809" s="17"/>
      <c r="H809" s="17"/>
      <c r="I809" s="17"/>
      <c r="J809" s="17"/>
      <c r="K809" s="18"/>
      <c r="Q809" s="19">
        <f>IF(D809="","",IFERROR(VLOOKUP(D809,Lists!$G$5:$I$40,3,FALSE),""))</f>
      </c>
      <c r="R809" s="20">
        <f>IF(OR(G809="",H809="",Q809=""),"",IF(E809="Short",G809-H809,H809-G809)*F809*Q809-N(K809))</f>
      </c>
      <c r="S809" s="20">
        <f>IF(OR(G809="",I809="",Q809=""),"",ABS(G809-I809)*F809*Q809)</f>
      </c>
      <c r="T809" s="21">
        <f>IF(OR(R809="",N(S809)=0),"",ROUND(R809/S809,2))</f>
      </c>
      <c r="U809" s="19">
        <f>IF(R809="","",IF(R809&gt;0,"Win",IF(R809&lt;0,"Loss","Even")))</f>
      </c>
      <c r="V809" s="20">
        <f>IF(R809="","",SUM($R$5:R809))</f>
      </c>
      <c r="W809" s="20">
        <f>IF(V809="","",MAX(0,MAX($V$5:V809)))</f>
      </c>
      <c r="X809" s="20">
        <f>IF(V809="","",V809-W809)</f>
      </c>
      <c r="Y809" s="19">
        <f>IF(A809="","",IF(COUNTIF($A$5:A809,A809)=1,MAX($Y$4:Y808)+1,""))</f>
      </c>
      <c r="Z809" s="19">
        <f>IF(A809="","",TEXT(A809,"ddd"))</f>
      </c>
    </row>
    <row r="810" spans="1:26" x14ac:dyDescent="0.25">
      <c r="A810" s="15"/>
      <c r="B810" s="16"/>
      <c r="G810" s="17"/>
      <c r="H810" s="17"/>
      <c r="I810" s="17"/>
      <c r="J810" s="17"/>
      <c r="K810" s="18"/>
      <c r="Q810" s="19">
        <f>IF(D810="","",IFERROR(VLOOKUP(D810,Lists!$G$5:$I$40,3,FALSE),""))</f>
      </c>
      <c r="R810" s="20">
        <f>IF(OR(G810="",H810="",Q810=""),"",IF(E810="Short",G810-H810,H810-G810)*F810*Q810-N(K810))</f>
      </c>
      <c r="S810" s="20">
        <f>IF(OR(G810="",I810="",Q810=""),"",ABS(G810-I810)*F810*Q810)</f>
      </c>
      <c r="T810" s="21">
        <f>IF(OR(R810="",N(S810)=0),"",ROUND(R810/S810,2))</f>
      </c>
      <c r="U810" s="19">
        <f>IF(R810="","",IF(R810&gt;0,"Win",IF(R810&lt;0,"Loss","Even")))</f>
      </c>
      <c r="V810" s="20">
        <f>IF(R810="","",SUM($R$5:R810))</f>
      </c>
      <c r="W810" s="20">
        <f>IF(V810="","",MAX(0,MAX($V$5:V810)))</f>
      </c>
      <c r="X810" s="20">
        <f>IF(V810="","",V810-W810)</f>
      </c>
      <c r="Y810" s="19">
        <f>IF(A810="","",IF(COUNTIF($A$5:A810,A810)=1,MAX($Y$4:Y809)+1,""))</f>
      </c>
      <c r="Z810" s="19">
        <f>IF(A810="","",TEXT(A810,"ddd"))</f>
      </c>
    </row>
    <row r="811" spans="1:26" x14ac:dyDescent="0.25">
      <c r="A811" s="15"/>
      <c r="B811" s="16"/>
      <c r="G811" s="17"/>
      <c r="H811" s="17"/>
      <c r="I811" s="17"/>
      <c r="J811" s="17"/>
      <c r="K811" s="18"/>
      <c r="Q811" s="19">
        <f>IF(D811="","",IFERROR(VLOOKUP(D811,Lists!$G$5:$I$40,3,FALSE),""))</f>
      </c>
      <c r="R811" s="20">
        <f>IF(OR(G811="",H811="",Q811=""),"",IF(E811="Short",G811-H811,H811-G811)*F811*Q811-N(K811))</f>
      </c>
      <c r="S811" s="20">
        <f>IF(OR(G811="",I811="",Q811=""),"",ABS(G811-I811)*F811*Q811)</f>
      </c>
      <c r="T811" s="21">
        <f>IF(OR(R811="",N(S811)=0),"",ROUND(R811/S811,2))</f>
      </c>
      <c r="U811" s="19">
        <f>IF(R811="","",IF(R811&gt;0,"Win",IF(R811&lt;0,"Loss","Even")))</f>
      </c>
      <c r="V811" s="20">
        <f>IF(R811="","",SUM($R$5:R811))</f>
      </c>
      <c r="W811" s="20">
        <f>IF(V811="","",MAX(0,MAX($V$5:V811)))</f>
      </c>
      <c r="X811" s="20">
        <f>IF(V811="","",V811-W811)</f>
      </c>
      <c r="Y811" s="19">
        <f>IF(A811="","",IF(COUNTIF($A$5:A811,A811)=1,MAX($Y$4:Y810)+1,""))</f>
      </c>
      <c r="Z811" s="19">
        <f>IF(A811="","",TEXT(A811,"ddd"))</f>
      </c>
    </row>
    <row r="812" spans="1:26" x14ac:dyDescent="0.25">
      <c r="A812" s="15"/>
      <c r="B812" s="16"/>
      <c r="G812" s="17"/>
      <c r="H812" s="17"/>
      <c r="I812" s="17"/>
      <c r="J812" s="17"/>
      <c r="K812" s="18"/>
      <c r="Q812" s="19">
        <f>IF(D812="","",IFERROR(VLOOKUP(D812,Lists!$G$5:$I$40,3,FALSE),""))</f>
      </c>
      <c r="R812" s="20">
        <f>IF(OR(G812="",H812="",Q812=""),"",IF(E812="Short",G812-H812,H812-G812)*F812*Q812-N(K812))</f>
      </c>
      <c r="S812" s="20">
        <f>IF(OR(G812="",I812="",Q812=""),"",ABS(G812-I812)*F812*Q812)</f>
      </c>
      <c r="T812" s="21">
        <f>IF(OR(R812="",N(S812)=0),"",ROUND(R812/S812,2))</f>
      </c>
      <c r="U812" s="19">
        <f>IF(R812="","",IF(R812&gt;0,"Win",IF(R812&lt;0,"Loss","Even")))</f>
      </c>
      <c r="V812" s="20">
        <f>IF(R812="","",SUM($R$5:R812))</f>
      </c>
      <c r="W812" s="20">
        <f>IF(V812="","",MAX(0,MAX($V$5:V812)))</f>
      </c>
      <c r="X812" s="20">
        <f>IF(V812="","",V812-W812)</f>
      </c>
      <c r="Y812" s="19">
        <f>IF(A812="","",IF(COUNTIF($A$5:A812,A812)=1,MAX($Y$4:Y811)+1,""))</f>
      </c>
      <c r="Z812" s="19">
        <f>IF(A812="","",TEXT(A812,"ddd"))</f>
      </c>
    </row>
    <row r="813" spans="1:26" x14ac:dyDescent="0.25">
      <c r="A813" s="15"/>
      <c r="B813" s="16"/>
      <c r="G813" s="17"/>
      <c r="H813" s="17"/>
      <c r="I813" s="17"/>
      <c r="J813" s="17"/>
      <c r="K813" s="18"/>
      <c r="Q813" s="19">
        <f>IF(D813="","",IFERROR(VLOOKUP(D813,Lists!$G$5:$I$40,3,FALSE),""))</f>
      </c>
      <c r="R813" s="20">
        <f>IF(OR(G813="",H813="",Q813=""),"",IF(E813="Short",G813-H813,H813-G813)*F813*Q813-N(K813))</f>
      </c>
      <c r="S813" s="20">
        <f>IF(OR(G813="",I813="",Q813=""),"",ABS(G813-I813)*F813*Q813)</f>
      </c>
      <c r="T813" s="21">
        <f>IF(OR(R813="",N(S813)=0),"",ROUND(R813/S813,2))</f>
      </c>
      <c r="U813" s="19">
        <f>IF(R813="","",IF(R813&gt;0,"Win",IF(R813&lt;0,"Loss","Even")))</f>
      </c>
      <c r="V813" s="20">
        <f>IF(R813="","",SUM($R$5:R813))</f>
      </c>
      <c r="W813" s="20">
        <f>IF(V813="","",MAX(0,MAX($V$5:V813)))</f>
      </c>
      <c r="X813" s="20">
        <f>IF(V813="","",V813-W813)</f>
      </c>
      <c r="Y813" s="19">
        <f>IF(A813="","",IF(COUNTIF($A$5:A813,A813)=1,MAX($Y$4:Y812)+1,""))</f>
      </c>
      <c r="Z813" s="19">
        <f>IF(A813="","",TEXT(A813,"ddd"))</f>
      </c>
    </row>
    <row r="814" spans="1:26" x14ac:dyDescent="0.25">
      <c r="A814" s="15"/>
      <c r="B814" s="16"/>
      <c r="G814" s="17"/>
      <c r="H814" s="17"/>
      <c r="I814" s="17"/>
      <c r="J814" s="17"/>
      <c r="K814" s="18"/>
      <c r="Q814" s="19">
        <f>IF(D814="","",IFERROR(VLOOKUP(D814,Lists!$G$5:$I$40,3,FALSE),""))</f>
      </c>
      <c r="R814" s="20">
        <f>IF(OR(G814="",H814="",Q814=""),"",IF(E814="Short",G814-H814,H814-G814)*F814*Q814-N(K814))</f>
      </c>
      <c r="S814" s="20">
        <f>IF(OR(G814="",I814="",Q814=""),"",ABS(G814-I814)*F814*Q814)</f>
      </c>
      <c r="T814" s="21">
        <f>IF(OR(R814="",N(S814)=0),"",ROUND(R814/S814,2))</f>
      </c>
      <c r="U814" s="19">
        <f>IF(R814="","",IF(R814&gt;0,"Win",IF(R814&lt;0,"Loss","Even")))</f>
      </c>
      <c r="V814" s="20">
        <f>IF(R814="","",SUM($R$5:R814))</f>
      </c>
      <c r="W814" s="20">
        <f>IF(V814="","",MAX(0,MAX($V$5:V814)))</f>
      </c>
      <c r="X814" s="20">
        <f>IF(V814="","",V814-W814)</f>
      </c>
      <c r="Y814" s="19">
        <f>IF(A814="","",IF(COUNTIF($A$5:A814,A814)=1,MAX($Y$4:Y813)+1,""))</f>
      </c>
      <c r="Z814" s="19">
        <f>IF(A814="","",TEXT(A814,"ddd"))</f>
      </c>
    </row>
    <row r="815" spans="1:26" x14ac:dyDescent="0.25">
      <c r="A815" s="15"/>
      <c r="B815" s="16"/>
      <c r="G815" s="17"/>
      <c r="H815" s="17"/>
      <c r="I815" s="17"/>
      <c r="J815" s="17"/>
      <c r="K815" s="18"/>
      <c r="Q815" s="19">
        <f>IF(D815="","",IFERROR(VLOOKUP(D815,Lists!$G$5:$I$40,3,FALSE),""))</f>
      </c>
      <c r="R815" s="20">
        <f>IF(OR(G815="",H815="",Q815=""),"",IF(E815="Short",G815-H815,H815-G815)*F815*Q815-N(K815))</f>
      </c>
      <c r="S815" s="20">
        <f>IF(OR(G815="",I815="",Q815=""),"",ABS(G815-I815)*F815*Q815)</f>
      </c>
      <c r="T815" s="21">
        <f>IF(OR(R815="",N(S815)=0),"",ROUND(R815/S815,2))</f>
      </c>
      <c r="U815" s="19">
        <f>IF(R815="","",IF(R815&gt;0,"Win",IF(R815&lt;0,"Loss","Even")))</f>
      </c>
      <c r="V815" s="20">
        <f>IF(R815="","",SUM($R$5:R815))</f>
      </c>
      <c r="W815" s="20">
        <f>IF(V815="","",MAX(0,MAX($V$5:V815)))</f>
      </c>
      <c r="X815" s="20">
        <f>IF(V815="","",V815-W815)</f>
      </c>
      <c r="Y815" s="19">
        <f>IF(A815="","",IF(COUNTIF($A$5:A815,A815)=1,MAX($Y$4:Y814)+1,""))</f>
      </c>
      <c r="Z815" s="19">
        <f>IF(A815="","",TEXT(A815,"ddd"))</f>
      </c>
    </row>
    <row r="816" spans="1:26" x14ac:dyDescent="0.25">
      <c r="A816" s="15"/>
      <c r="B816" s="16"/>
      <c r="G816" s="17"/>
      <c r="H816" s="17"/>
      <c r="I816" s="17"/>
      <c r="J816" s="17"/>
      <c r="K816" s="18"/>
      <c r="Q816" s="19">
        <f>IF(D816="","",IFERROR(VLOOKUP(D816,Lists!$G$5:$I$40,3,FALSE),""))</f>
      </c>
      <c r="R816" s="20">
        <f>IF(OR(G816="",H816="",Q816=""),"",IF(E816="Short",G816-H816,H816-G816)*F816*Q816-N(K816))</f>
      </c>
      <c r="S816" s="20">
        <f>IF(OR(G816="",I816="",Q816=""),"",ABS(G816-I816)*F816*Q816)</f>
      </c>
      <c r="T816" s="21">
        <f>IF(OR(R816="",N(S816)=0),"",ROUND(R816/S816,2))</f>
      </c>
      <c r="U816" s="19">
        <f>IF(R816="","",IF(R816&gt;0,"Win",IF(R816&lt;0,"Loss","Even")))</f>
      </c>
      <c r="V816" s="20">
        <f>IF(R816="","",SUM($R$5:R816))</f>
      </c>
      <c r="W816" s="20">
        <f>IF(V816="","",MAX(0,MAX($V$5:V816)))</f>
      </c>
      <c r="X816" s="20">
        <f>IF(V816="","",V816-W816)</f>
      </c>
      <c r="Y816" s="19">
        <f>IF(A816="","",IF(COUNTIF($A$5:A816,A816)=1,MAX($Y$4:Y815)+1,""))</f>
      </c>
      <c r="Z816" s="19">
        <f>IF(A816="","",TEXT(A816,"ddd"))</f>
      </c>
    </row>
    <row r="817" spans="1:26" x14ac:dyDescent="0.25">
      <c r="A817" s="15"/>
      <c r="B817" s="16"/>
      <c r="G817" s="17"/>
      <c r="H817" s="17"/>
      <c r="I817" s="17"/>
      <c r="J817" s="17"/>
      <c r="K817" s="18"/>
      <c r="Q817" s="19">
        <f>IF(D817="","",IFERROR(VLOOKUP(D817,Lists!$G$5:$I$40,3,FALSE),""))</f>
      </c>
      <c r="R817" s="20">
        <f>IF(OR(G817="",H817="",Q817=""),"",IF(E817="Short",G817-H817,H817-G817)*F817*Q817-N(K817))</f>
      </c>
      <c r="S817" s="20">
        <f>IF(OR(G817="",I817="",Q817=""),"",ABS(G817-I817)*F817*Q817)</f>
      </c>
      <c r="T817" s="21">
        <f>IF(OR(R817="",N(S817)=0),"",ROUND(R817/S817,2))</f>
      </c>
      <c r="U817" s="19">
        <f>IF(R817="","",IF(R817&gt;0,"Win",IF(R817&lt;0,"Loss","Even")))</f>
      </c>
      <c r="V817" s="20">
        <f>IF(R817="","",SUM($R$5:R817))</f>
      </c>
      <c r="W817" s="20">
        <f>IF(V817="","",MAX(0,MAX($V$5:V817)))</f>
      </c>
      <c r="X817" s="20">
        <f>IF(V817="","",V817-W817)</f>
      </c>
      <c r="Y817" s="19">
        <f>IF(A817="","",IF(COUNTIF($A$5:A817,A817)=1,MAX($Y$4:Y816)+1,""))</f>
      </c>
      <c r="Z817" s="19">
        <f>IF(A817="","",TEXT(A817,"ddd"))</f>
      </c>
    </row>
    <row r="818" spans="1:26" x14ac:dyDescent="0.25">
      <c r="A818" s="15"/>
      <c r="B818" s="16"/>
      <c r="G818" s="17"/>
      <c r="H818" s="17"/>
      <c r="I818" s="17"/>
      <c r="J818" s="17"/>
      <c r="K818" s="18"/>
      <c r="Q818" s="19">
        <f>IF(D818="","",IFERROR(VLOOKUP(D818,Lists!$G$5:$I$40,3,FALSE),""))</f>
      </c>
      <c r="R818" s="20">
        <f>IF(OR(G818="",H818="",Q818=""),"",IF(E818="Short",G818-H818,H818-G818)*F818*Q818-N(K818))</f>
      </c>
      <c r="S818" s="20">
        <f>IF(OR(G818="",I818="",Q818=""),"",ABS(G818-I818)*F818*Q818)</f>
      </c>
      <c r="T818" s="21">
        <f>IF(OR(R818="",N(S818)=0),"",ROUND(R818/S818,2))</f>
      </c>
      <c r="U818" s="19">
        <f>IF(R818="","",IF(R818&gt;0,"Win",IF(R818&lt;0,"Loss","Even")))</f>
      </c>
      <c r="V818" s="20">
        <f>IF(R818="","",SUM($R$5:R818))</f>
      </c>
      <c r="W818" s="20">
        <f>IF(V818="","",MAX(0,MAX($V$5:V818)))</f>
      </c>
      <c r="X818" s="20">
        <f>IF(V818="","",V818-W818)</f>
      </c>
      <c r="Y818" s="19">
        <f>IF(A818="","",IF(COUNTIF($A$5:A818,A818)=1,MAX($Y$4:Y817)+1,""))</f>
      </c>
      <c r="Z818" s="19">
        <f>IF(A818="","",TEXT(A818,"ddd"))</f>
      </c>
    </row>
    <row r="819" spans="1:26" x14ac:dyDescent="0.25">
      <c r="A819" s="15"/>
      <c r="B819" s="16"/>
      <c r="G819" s="17"/>
      <c r="H819" s="17"/>
      <c r="I819" s="17"/>
      <c r="J819" s="17"/>
      <c r="K819" s="18"/>
      <c r="Q819" s="19">
        <f>IF(D819="","",IFERROR(VLOOKUP(D819,Lists!$G$5:$I$40,3,FALSE),""))</f>
      </c>
      <c r="R819" s="20">
        <f>IF(OR(G819="",H819="",Q819=""),"",IF(E819="Short",G819-H819,H819-G819)*F819*Q819-N(K819))</f>
      </c>
      <c r="S819" s="20">
        <f>IF(OR(G819="",I819="",Q819=""),"",ABS(G819-I819)*F819*Q819)</f>
      </c>
      <c r="T819" s="21">
        <f>IF(OR(R819="",N(S819)=0),"",ROUND(R819/S819,2))</f>
      </c>
      <c r="U819" s="19">
        <f>IF(R819="","",IF(R819&gt;0,"Win",IF(R819&lt;0,"Loss","Even")))</f>
      </c>
      <c r="V819" s="20">
        <f>IF(R819="","",SUM($R$5:R819))</f>
      </c>
      <c r="W819" s="20">
        <f>IF(V819="","",MAX(0,MAX($V$5:V819)))</f>
      </c>
      <c r="X819" s="20">
        <f>IF(V819="","",V819-W819)</f>
      </c>
      <c r="Y819" s="19">
        <f>IF(A819="","",IF(COUNTIF($A$5:A819,A819)=1,MAX($Y$4:Y818)+1,""))</f>
      </c>
      <c r="Z819" s="19">
        <f>IF(A819="","",TEXT(A819,"ddd"))</f>
      </c>
    </row>
    <row r="820" spans="1:26" x14ac:dyDescent="0.25">
      <c r="A820" s="15"/>
      <c r="B820" s="16"/>
      <c r="G820" s="17"/>
      <c r="H820" s="17"/>
      <c r="I820" s="17"/>
      <c r="J820" s="17"/>
      <c r="K820" s="18"/>
      <c r="Q820" s="19">
        <f>IF(D820="","",IFERROR(VLOOKUP(D820,Lists!$G$5:$I$40,3,FALSE),""))</f>
      </c>
      <c r="R820" s="20">
        <f>IF(OR(G820="",H820="",Q820=""),"",IF(E820="Short",G820-H820,H820-G820)*F820*Q820-N(K820))</f>
      </c>
      <c r="S820" s="20">
        <f>IF(OR(G820="",I820="",Q820=""),"",ABS(G820-I820)*F820*Q820)</f>
      </c>
      <c r="T820" s="21">
        <f>IF(OR(R820="",N(S820)=0),"",ROUND(R820/S820,2))</f>
      </c>
      <c r="U820" s="19">
        <f>IF(R820="","",IF(R820&gt;0,"Win",IF(R820&lt;0,"Loss","Even")))</f>
      </c>
      <c r="V820" s="20">
        <f>IF(R820="","",SUM($R$5:R820))</f>
      </c>
      <c r="W820" s="20">
        <f>IF(V820="","",MAX(0,MAX($V$5:V820)))</f>
      </c>
      <c r="X820" s="20">
        <f>IF(V820="","",V820-W820)</f>
      </c>
      <c r="Y820" s="19">
        <f>IF(A820="","",IF(COUNTIF($A$5:A820,A820)=1,MAX($Y$4:Y819)+1,""))</f>
      </c>
      <c r="Z820" s="19">
        <f>IF(A820="","",TEXT(A820,"ddd"))</f>
      </c>
    </row>
    <row r="821" spans="1:26" x14ac:dyDescent="0.25">
      <c r="A821" s="15"/>
      <c r="B821" s="16"/>
      <c r="G821" s="17"/>
      <c r="H821" s="17"/>
      <c r="I821" s="17"/>
      <c r="J821" s="17"/>
      <c r="K821" s="18"/>
      <c r="Q821" s="19">
        <f>IF(D821="","",IFERROR(VLOOKUP(D821,Lists!$G$5:$I$40,3,FALSE),""))</f>
      </c>
      <c r="R821" s="20">
        <f>IF(OR(G821="",H821="",Q821=""),"",IF(E821="Short",G821-H821,H821-G821)*F821*Q821-N(K821))</f>
      </c>
      <c r="S821" s="20">
        <f>IF(OR(G821="",I821="",Q821=""),"",ABS(G821-I821)*F821*Q821)</f>
      </c>
      <c r="T821" s="21">
        <f>IF(OR(R821="",N(S821)=0),"",ROUND(R821/S821,2))</f>
      </c>
      <c r="U821" s="19">
        <f>IF(R821="","",IF(R821&gt;0,"Win",IF(R821&lt;0,"Loss","Even")))</f>
      </c>
      <c r="V821" s="20">
        <f>IF(R821="","",SUM($R$5:R821))</f>
      </c>
      <c r="W821" s="20">
        <f>IF(V821="","",MAX(0,MAX($V$5:V821)))</f>
      </c>
      <c r="X821" s="20">
        <f>IF(V821="","",V821-W821)</f>
      </c>
      <c r="Y821" s="19">
        <f>IF(A821="","",IF(COUNTIF($A$5:A821,A821)=1,MAX($Y$4:Y820)+1,""))</f>
      </c>
      <c r="Z821" s="19">
        <f>IF(A821="","",TEXT(A821,"ddd"))</f>
      </c>
    </row>
    <row r="822" spans="1:26" x14ac:dyDescent="0.25">
      <c r="A822" s="15"/>
      <c r="B822" s="16"/>
      <c r="G822" s="17"/>
      <c r="H822" s="17"/>
      <c r="I822" s="17"/>
      <c r="J822" s="17"/>
      <c r="K822" s="18"/>
      <c r="Q822" s="19">
        <f>IF(D822="","",IFERROR(VLOOKUP(D822,Lists!$G$5:$I$40,3,FALSE),""))</f>
      </c>
      <c r="R822" s="20">
        <f>IF(OR(G822="",H822="",Q822=""),"",IF(E822="Short",G822-H822,H822-G822)*F822*Q822-N(K822))</f>
      </c>
      <c r="S822" s="20">
        <f>IF(OR(G822="",I822="",Q822=""),"",ABS(G822-I822)*F822*Q822)</f>
      </c>
      <c r="T822" s="21">
        <f>IF(OR(R822="",N(S822)=0),"",ROUND(R822/S822,2))</f>
      </c>
      <c r="U822" s="19">
        <f>IF(R822="","",IF(R822&gt;0,"Win",IF(R822&lt;0,"Loss","Even")))</f>
      </c>
      <c r="V822" s="20">
        <f>IF(R822="","",SUM($R$5:R822))</f>
      </c>
      <c r="W822" s="20">
        <f>IF(V822="","",MAX(0,MAX($V$5:V822)))</f>
      </c>
      <c r="X822" s="20">
        <f>IF(V822="","",V822-W822)</f>
      </c>
      <c r="Y822" s="19">
        <f>IF(A822="","",IF(COUNTIF($A$5:A822,A822)=1,MAX($Y$4:Y821)+1,""))</f>
      </c>
      <c r="Z822" s="19">
        <f>IF(A822="","",TEXT(A822,"ddd"))</f>
      </c>
    </row>
    <row r="823" spans="1:26" x14ac:dyDescent="0.25">
      <c r="A823" s="15"/>
      <c r="B823" s="16"/>
      <c r="G823" s="17"/>
      <c r="H823" s="17"/>
      <c r="I823" s="17"/>
      <c r="J823" s="17"/>
      <c r="K823" s="18"/>
      <c r="Q823" s="19">
        <f>IF(D823="","",IFERROR(VLOOKUP(D823,Lists!$G$5:$I$40,3,FALSE),""))</f>
      </c>
      <c r="R823" s="20">
        <f>IF(OR(G823="",H823="",Q823=""),"",IF(E823="Short",G823-H823,H823-G823)*F823*Q823-N(K823))</f>
      </c>
      <c r="S823" s="20">
        <f>IF(OR(G823="",I823="",Q823=""),"",ABS(G823-I823)*F823*Q823)</f>
      </c>
      <c r="T823" s="21">
        <f>IF(OR(R823="",N(S823)=0),"",ROUND(R823/S823,2))</f>
      </c>
      <c r="U823" s="19">
        <f>IF(R823="","",IF(R823&gt;0,"Win",IF(R823&lt;0,"Loss","Even")))</f>
      </c>
      <c r="V823" s="20">
        <f>IF(R823="","",SUM($R$5:R823))</f>
      </c>
      <c r="W823" s="20">
        <f>IF(V823="","",MAX(0,MAX($V$5:V823)))</f>
      </c>
      <c r="X823" s="20">
        <f>IF(V823="","",V823-W823)</f>
      </c>
      <c r="Y823" s="19">
        <f>IF(A823="","",IF(COUNTIF($A$5:A823,A823)=1,MAX($Y$4:Y822)+1,""))</f>
      </c>
      <c r="Z823" s="19">
        <f>IF(A823="","",TEXT(A823,"ddd"))</f>
      </c>
    </row>
    <row r="824" spans="1:26" x14ac:dyDescent="0.25">
      <c r="A824" s="15"/>
      <c r="B824" s="16"/>
      <c r="G824" s="17"/>
      <c r="H824" s="17"/>
      <c r="I824" s="17"/>
      <c r="J824" s="17"/>
      <c r="K824" s="18"/>
      <c r="Q824" s="19">
        <f>IF(D824="","",IFERROR(VLOOKUP(D824,Lists!$G$5:$I$40,3,FALSE),""))</f>
      </c>
      <c r="R824" s="20">
        <f>IF(OR(G824="",H824="",Q824=""),"",IF(E824="Short",G824-H824,H824-G824)*F824*Q824-N(K824))</f>
      </c>
      <c r="S824" s="20">
        <f>IF(OR(G824="",I824="",Q824=""),"",ABS(G824-I824)*F824*Q824)</f>
      </c>
      <c r="T824" s="21">
        <f>IF(OR(R824="",N(S824)=0),"",ROUND(R824/S824,2))</f>
      </c>
      <c r="U824" s="19">
        <f>IF(R824="","",IF(R824&gt;0,"Win",IF(R824&lt;0,"Loss","Even")))</f>
      </c>
      <c r="V824" s="20">
        <f>IF(R824="","",SUM($R$5:R824))</f>
      </c>
      <c r="W824" s="20">
        <f>IF(V824="","",MAX(0,MAX($V$5:V824)))</f>
      </c>
      <c r="X824" s="20">
        <f>IF(V824="","",V824-W824)</f>
      </c>
      <c r="Y824" s="19">
        <f>IF(A824="","",IF(COUNTIF($A$5:A824,A824)=1,MAX($Y$4:Y823)+1,""))</f>
      </c>
      <c r="Z824" s="19">
        <f>IF(A824="","",TEXT(A824,"ddd"))</f>
      </c>
    </row>
    <row r="825" spans="1:26" x14ac:dyDescent="0.25">
      <c r="A825" s="15"/>
      <c r="B825" s="16"/>
      <c r="G825" s="17"/>
      <c r="H825" s="17"/>
      <c r="I825" s="17"/>
      <c r="J825" s="17"/>
      <c r="K825" s="18"/>
      <c r="Q825" s="19">
        <f>IF(D825="","",IFERROR(VLOOKUP(D825,Lists!$G$5:$I$40,3,FALSE),""))</f>
      </c>
      <c r="R825" s="20">
        <f>IF(OR(G825="",H825="",Q825=""),"",IF(E825="Short",G825-H825,H825-G825)*F825*Q825-N(K825))</f>
      </c>
      <c r="S825" s="20">
        <f>IF(OR(G825="",I825="",Q825=""),"",ABS(G825-I825)*F825*Q825)</f>
      </c>
      <c r="T825" s="21">
        <f>IF(OR(R825="",N(S825)=0),"",ROUND(R825/S825,2))</f>
      </c>
      <c r="U825" s="19">
        <f>IF(R825="","",IF(R825&gt;0,"Win",IF(R825&lt;0,"Loss","Even")))</f>
      </c>
      <c r="V825" s="20">
        <f>IF(R825="","",SUM($R$5:R825))</f>
      </c>
      <c r="W825" s="20">
        <f>IF(V825="","",MAX(0,MAX($V$5:V825)))</f>
      </c>
      <c r="X825" s="20">
        <f>IF(V825="","",V825-W825)</f>
      </c>
      <c r="Y825" s="19">
        <f>IF(A825="","",IF(COUNTIF($A$5:A825,A825)=1,MAX($Y$4:Y824)+1,""))</f>
      </c>
      <c r="Z825" s="19">
        <f>IF(A825="","",TEXT(A825,"ddd"))</f>
      </c>
    </row>
    <row r="826" spans="1:26" x14ac:dyDescent="0.25">
      <c r="A826" s="15"/>
      <c r="B826" s="16"/>
      <c r="G826" s="17"/>
      <c r="H826" s="17"/>
      <c r="I826" s="17"/>
      <c r="J826" s="17"/>
      <c r="K826" s="18"/>
      <c r="Q826" s="19">
        <f>IF(D826="","",IFERROR(VLOOKUP(D826,Lists!$G$5:$I$40,3,FALSE),""))</f>
      </c>
      <c r="R826" s="20">
        <f>IF(OR(G826="",H826="",Q826=""),"",IF(E826="Short",G826-H826,H826-G826)*F826*Q826-N(K826))</f>
      </c>
      <c r="S826" s="20">
        <f>IF(OR(G826="",I826="",Q826=""),"",ABS(G826-I826)*F826*Q826)</f>
      </c>
      <c r="T826" s="21">
        <f>IF(OR(R826="",N(S826)=0),"",ROUND(R826/S826,2))</f>
      </c>
      <c r="U826" s="19">
        <f>IF(R826="","",IF(R826&gt;0,"Win",IF(R826&lt;0,"Loss","Even")))</f>
      </c>
      <c r="V826" s="20">
        <f>IF(R826="","",SUM($R$5:R826))</f>
      </c>
      <c r="W826" s="20">
        <f>IF(V826="","",MAX(0,MAX($V$5:V826)))</f>
      </c>
      <c r="X826" s="20">
        <f>IF(V826="","",V826-W826)</f>
      </c>
      <c r="Y826" s="19">
        <f>IF(A826="","",IF(COUNTIF($A$5:A826,A826)=1,MAX($Y$4:Y825)+1,""))</f>
      </c>
      <c r="Z826" s="19">
        <f>IF(A826="","",TEXT(A826,"ddd"))</f>
      </c>
    </row>
    <row r="827" spans="1:26" x14ac:dyDescent="0.25">
      <c r="A827" s="15"/>
      <c r="B827" s="16"/>
      <c r="G827" s="17"/>
      <c r="H827" s="17"/>
      <c r="I827" s="17"/>
      <c r="J827" s="17"/>
      <c r="K827" s="18"/>
      <c r="Q827" s="19">
        <f>IF(D827="","",IFERROR(VLOOKUP(D827,Lists!$G$5:$I$40,3,FALSE),""))</f>
      </c>
      <c r="R827" s="20">
        <f>IF(OR(G827="",H827="",Q827=""),"",IF(E827="Short",G827-H827,H827-G827)*F827*Q827-N(K827))</f>
      </c>
      <c r="S827" s="20">
        <f>IF(OR(G827="",I827="",Q827=""),"",ABS(G827-I827)*F827*Q827)</f>
      </c>
      <c r="T827" s="21">
        <f>IF(OR(R827="",N(S827)=0),"",ROUND(R827/S827,2))</f>
      </c>
      <c r="U827" s="19">
        <f>IF(R827="","",IF(R827&gt;0,"Win",IF(R827&lt;0,"Loss","Even")))</f>
      </c>
      <c r="V827" s="20">
        <f>IF(R827="","",SUM($R$5:R827))</f>
      </c>
      <c r="W827" s="20">
        <f>IF(V827="","",MAX(0,MAX($V$5:V827)))</f>
      </c>
      <c r="X827" s="20">
        <f>IF(V827="","",V827-W827)</f>
      </c>
      <c r="Y827" s="19">
        <f>IF(A827="","",IF(COUNTIF($A$5:A827,A827)=1,MAX($Y$4:Y826)+1,""))</f>
      </c>
      <c r="Z827" s="19">
        <f>IF(A827="","",TEXT(A827,"ddd"))</f>
      </c>
    </row>
    <row r="828" spans="1:26" x14ac:dyDescent="0.25">
      <c r="A828" s="15"/>
      <c r="B828" s="16"/>
      <c r="G828" s="17"/>
      <c r="H828" s="17"/>
      <c r="I828" s="17"/>
      <c r="J828" s="17"/>
      <c r="K828" s="18"/>
      <c r="Q828" s="19">
        <f>IF(D828="","",IFERROR(VLOOKUP(D828,Lists!$G$5:$I$40,3,FALSE),""))</f>
      </c>
      <c r="R828" s="20">
        <f>IF(OR(G828="",H828="",Q828=""),"",IF(E828="Short",G828-H828,H828-G828)*F828*Q828-N(K828))</f>
      </c>
      <c r="S828" s="20">
        <f>IF(OR(G828="",I828="",Q828=""),"",ABS(G828-I828)*F828*Q828)</f>
      </c>
      <c r="T828" s="21">
        <f>IF(OR(R828="",N(S828)=0),"",ROUND(R828/S828,2))</f>
      </c>
      <c r="U828" s="19">
        <f>IF(R828="","",IF(R828&gt;0,"Win",IF(R828&lt;0,"Loss","Even")))</f>
      </c>
      <c r="V828" s="20">
        <f>IF(R828="","",SUM($R$5:R828))</f>
      </c>
      <c r="W828" s="20">
        <f>IF(V828="","",MAX(0,MAX($V$5:V828)))</f>
      </c>
      <c r="X828" s="20">
        <f>IF(V828="","",V828-W828)</f>
      </c>
      <c r="Y828" s="19">
        <f>IF(A828="","",IF(COUNTIF($A$5:A828,A828)=1,MAX($Y$4:Y827)+1,""))</f>
      </c>
      <c r="Z828" s="19">
        <f>IF(A828="","",TEXT(A828,"ddd"))</f>
      </c>
    </row>
    <row r="829" spans="1:26" x14ac:dyDescent="0.25">
      <c r="A829" s="15"/>
      <c r="B829" s="16"/>
      <c r="G829" s="17"/>
      <c r="H829" s="17"/>
      <c r="I829" s="17"/>
      <c r="J829" s="17"/>
      <c r="K829" s="18"/>
      <c r="Q829" s="19">
        <f>IF(D829="","",IFERROR(VLOOKUP(D829,Lists!$G$5:$I$40,3,FALSE),""))</f>
      </c>
      <c r="R829" s="20">
        <f>IF(OR(G829="",H829="",Q829=""),"",IF(E829="Short",G829-H829,H829-G829)*F829*Q829-N(K829))</f>
      </c>
      <c r="S829" s="20">
        <f>IF(OR(G829="",I829="",Q829=""),"",ABS(G829-I829)*F829*Q829)</f>
      </c>
      <c r="T829" s="21">
        <f>IF(OR(R829="",N(S829)=0),"",ROUND(R829/S829,2))</f>
      </c>
      <c r="U829" s="19">
        <f>IF(R829="","",IF(R829&gt;0,"Win",IF(R829&lt;0,"Loss","Even")))</f>
      </c>
      <c r="V829" s="20">
        <f>IF(R829="","",SUM($R$5:R829))</f>
      </c>
      <c r="W829" s="20">
        <f>IF(V829="","",MAX(0,MAX($V$5:V829)))</f>
      </c>
      <c r="X829" s="20">
        <f>IF(V829="","",V829-W829)</f>
      </c>
      <c r="Y829" s="19">
        <f>IF(A829="","",IF(COUNTIF($A$5:A829,A829)=1,MAX($Y$4:Y828)+1,""))</f>
      </c>
      <c r="Z829" s="19">
        <f>IF(A829="","",TEXT(A829,"ddd"))</f>
      </c>
    </row>
    <row r="830" spans="1:26" x14ac:dyDescent="0.25">
      <c r="A830" s="15"/>
      <c r="B830" s="16"/>
      <c r="G830" s="17"/>
      <c r="H830" s="17"/>
      <c r="I830" s="17"/>
      <c r="J830" s="17"/>
      <c r="K830" s="18"/>
      <c r="Q830" s="19">
        <f>IF(D830="","",IFERROR(VLOOKUP(D830,Lists!$G$5:$I$40,3,FALSE),""))</f>
      </c>
      <c r="R830" s="20">
        <f>IF(OR(G830="",H830="",Q830=""),"",IF(E830="Short",G830-H830,H830-G830)*F830*Q830-N(K830))</f>
      </c>
      <c r="S830" s="20">
        <f>IF(OR(G830="",I830="",Q830=""),"",ABS(G830-I830)*F830*Q830)</f>
      </c>
      <c r="T830" s="21">
        <f>IF(OR(R830="",N(S830)=0),"",ROUND(R830/S830,2))</f>
      </c>
      <c r="U830" s="19">
        <f>IF(R830="","",IF(R830&gt;0,"Win",IF(R830&lt;0,"Loss","Even")))</f>
      </c>
      <c r="V830" s="20">
        <f>IF(R830="","",SUM($R$5:R830))</f>
      </c>
      <c r="W830" s="20">
        <f>IF(V830="","",MAX(0,MAX($V$5:V830)))</f>
      </c>
      <c r="X830" s="20">
        <f>IF(V830="","",V830-W830)</f>
      </c>
      <c r="Y830" s="19">
        <f>IF(A830="","",IF(COUNTIF($A$5:A830,A830)=1,MAX($Y$4:Y829)+1,""))</f>
      </c>
      <c r="Z830" s="19">
        <f>IF(A830="","",TEXT(A830,"ddd"))</f>
      </c>
    </row>
    <row r="831" spans="1:26" x14ac:dyDescent="0.25">
      <c r="A831" s="15"/>
      <c r="B831" s="16"/>
      <c r="G831" s="17"/>
      <c r="H831" s="17"/>
      <c r="I831" s="17"/>
      <c r="J831" s="17"/>
      <c r="K831" s="18"/>
      <c r="Q831" s="19">
        <f>IF(D831="","",IFERROR(VLOOKUP(D831,Lists!$G$5:$I$40,3,FALSE),""))</f>
      </c>
      <c r="R831" s="20">
        <f>IF(OR(G831="",H831="",Q831=""),"",IF(E831="Short",G831-H831,H831-G831)*F831*Q831-N(K831))</f>
      </c>
      <c r="S831" s="20">
        <f>IF(OR(G831="",I831="",Q831=""),"",ABS(G831-I831)*F831*Q831)</f>
      </c>
      <c r="T831" s="21">
        <f>IF(OR(R831="",N(S831)=0),"",ROUND(R831/S831,2))</f>
      </c>
      <c r="U831" s="19">
        <f>IF(R831="","",IF(R831&gt;0,"Win",IF(R831&lt;0,"Loss","Even")))</f>
      </c>
      <c r="V831" s="20">
        <f>IF(R831="","",SUM($R$5:R831))</f>
      </c>
      <c r="W831" s="20">
        <f>IF(V831="","",MAX(0,MAX($V$5:V831)))</f>
      </c>
      <c r="X831" s="20">
        <f>IF(V831="","",V831-W831)</f>
      </c>
      <c r="Y831" s="19">
        <f>IF(A831="","",IF(COUNTIF($A$5:A831,A831)=1,MAX($Y$4:Y830)+1,""))</f>
      </c>
      <c r="Z831" s="19">
        <f>IF(A831="","",TEXT(A831,"ddd"))</f>
      </c>
    </row>
    <row r="832" spans="1:26" x14ac:dyDescent="0.25">
      <c r="A832" s="15"/>
      <c r="B832" s="16"/>
      <c r="G832" s="17"/>
      <c r="H832" s="17"/>
      <c r="I832" s="17"/>
      <c r="J832" s="17"/>
      <c r="K832" s="18"/>
      <c r="Q832" s="19">
        <f>IF(D832="","",IFERROR(VLOOKUP(D832,Lists!$G$5:$I$40,3,FALSE),""))</f>
      </c>
      <c r="R832" s="20">
        <f>IF(OR(G832="",H832="",Q832=""),"",IF(E832="Short",G832-H832,H832-G832)*F832*Q832-N(K832))</f>
      </c>
      <c r="S832" s="20">
        <f>IF(OR(G832="",I832="",Q832=""),"",ABS(G832-I832)*F832*Q832)</f>
      </c>
      <c r="T832" s="21">
        <f>IF(OR(R832="",N(S832)=0),"",ROUND(R832/S832,2))</f>
      </c>
      <c r="U832" s="19">
        <f>IF(R832="","",IF(R832&gt;0,"Win",IF(R832&lt;0,"Loss","Even")))</f>
      </c>
      <c r="V832" s="20">
        <f>IF(R832="","",SUM($R$5:R832))</f>
      </c>
      <c r="W832" s="20">
        <f>IF(V832="","",MAX(0,MAX($V$5:V832)))</f>
      </c>
      <c r="X832" s="20">
        <f>IF(V832="","",V832-W832)</f>
      </c>
      <c r="Y832" s="19">
        <f>IF(A832="","",IF(COUNTIF($A$5:A832,A832)=1,MAX($Y$4:Y831)+1,""))</f>
      </c>
      <c r="Z832" s="19">
        <f>IF(A832="","",TEXT(A832,"ddd"))</f>
      </c>
    </row>
    <row r="833" spans="1:26" x14ac:dyDescent="0.25">
      <c r="A833" s="15"/>
      <c r="B833" s="16"/>
      <c r="G833" s="17"/>
      <c r="H833" s="17"/>
      <c r="I833" s="17"/>
      <c r="J833" s="17"/>
      <c r="K833" s="18"/>
      <c r="Q833" s="19">
        <f>IF(D833="","",IFERROR(VLOOKUP(D833,Lists!$G$5:$I$40,3,FALSE),""))</f>
      </c>
      <c r="R833" s="20">
        <f>IF(OR(G833="",H833="",Q833=""),"",IF(E833="Short",G833-H833,H833-G833)*F833*Q833-N(K833))</f>
      </c>
      <c r="S833" s="20">
        <f>IF(OR(G833="",I833="",Q833=""),"",ABS(G833-I833)*F833*Q833)</f>
      </c>
      <c r="T833" s="21">
        <f>IF(OR(R833="",N(S833)=0),"",ROUND(R833/S833,2))</f>
      </c>
      <c r="U833" s="19">
        <f>IF(R833="","",IF(R833&gt;0,"Win",IF(R833&lt;0,"Loss","Even")))</f>
      </c>
      <c r="V833" s="20">
        <f>IF(R833="","",SUM($R$5:R833))</f>
      </c>
      <c r="W833" s="20">
        <f>IF(V833="","",MAX(0,MAX($V$5:V833)))</f>
      </c>
      <c r="X833" s="20">
        <f>IF(V833="","",V833-W833)</f>
      </c>
      <c r="Y833" s="19">
        <f>IF(A833="","",IF(COUNTIF($A$5:A833,A833)=1,MAX($Y$4:Y832)+1,""))</f>
      </c>
      <c r="Z833" s="19">
        <f>IF(A833="","",TEXT(A833,"ddd"))</f>
      </c>
    </row>
    <row r="834" spans="1:26" x14ac:dyDescent="0.25">
      <c r="A834" s="15"/>
      <c r="B834" s="16"/>
      <c r="G834" s="17"/>
      <c r="H834" s="17"/>
      <c r="I834" s="17"/>
      <c r="J834" s="17"/>
      <c r="K834" s="18"/>
      <c r="Q834" s="19">
        <f>IF(D834="","",IFERROR(VLOOKUP(D834,Lists!$G$5:$I$40,3,FALSE),""))</f>
      </c>
      <c r="R834" s="20">
        <f>IF(OR(G834="",H834="",Q834=""),"",IF(E834="Short",G834-H834,H834-G834)*F834*Q834-N(K834))</f>
      </c>
      <c r="S834" s="20">
        <f>IF(OR(G834="",I834="",Q834=""),"",ABS(G834-I834)*F834*Q834)</f>
      </c>
      <c r="T834" s="21">
        <f>IF(OR(R834="",N(S834)=0),"",ROUND(R834/S834,2))</f>
      </c>
      <c r="U834" s="19">
        <f>IF(R834="","",IF(R834&gt;0,"Win",IF(R834&lt;0,"Loss","Even")))</f>
      </c>
      <c r="V834" s="20">
        <f>IF(R834="","",SUM($R$5:R834))</f>
      </c>
      <c r="W834" s="20">
        <f>IF(V834="","",MAX(0,MAX($V$5:V834)))</f>
      </c>
      <c r="X834" s="20">
        <f>IF(V834="","",V834-W834)</f>
      </c>
      <c r="Y834" s="19">
        <f>IF(A834="","",IF(COUNTIF($A$5:A834,A834)=1,MAX($Y$4:Y833)+1,""))</f>
      </c>
      <c r="Z834" s="19">
        <f>IF(A834="","",TEXT(A834,"ddd"))</f>
      </c>
    </row>
    <row r="835" spans="1:26" x14ac:dyDescent="0.25">
      <c r="A835" s="15"/>
      <c r="B835" s="16"/>
      <c r="G835" s="17"/>
      <c r="H835" s="17"/>
      <c r="I835" s="17"/>
      <c r="J835" s="17"/>
      <c r="K835" s="18"/>
      <c r="Q835" s="19">
        <f>IF(D835="","",IFERROR(VLOOKUP(D835,Lists!$G$5:$I$40,3,FALSE),""))</f>
      </c>
      <c r="R835" s="20">
        <f>IF(OR(G835="",H835="",Q835=""),"",IF(E835="Short",G835-H835,H835-G835)*F835*Q835-N(K835))</f>
      </c>
      <c r="S835" s="20">
        <f>IF(OR(G835="",I835="",Q835=""),"",ABS(G835-I835)*F835*Q835)</f>
      </c>
      <c r="T835" s="21">
        <f>IF(OR(R835="",N(S835)=0),"",ROUND(R835/S835,2))</f>
      </c>
      <c r="U835" s="19">
        <f>IF(R835="","",IF(R835&gt;0,"Win",IF(R835&lt;0,"Loss","Even")))</f>
      </c>
      <c r="V835" s="20">
        <f>IF(R835="","",SUM($R$5:R835))</f>
      </c>
      <c r="W835" s="20">
        <f>IF(V835="","",MAX(0,MAX($V$5:V835)))</f>
      </c>
      <c r="X835" s="20">
        <f>IF(V835="","",V835-W835)</f>
      </c>
      <c r="Y835" s="19">
        <f>IF(A835="","",IF(COUNTIF($A$5:A835,A835)=1,MAX($Y$4:Y834)+1,""))</f>
      </c>
      <c r="Z835" s="19">
        <f>IF(A835="","",TEXT(A835,"ddd"))</f>
      </c>
    </row>
    <row r="836" spans="1:26" x14ac:dyDescent="0.25">
      <c r="A836" s="15"/>
      <c r="B836" s="16"/>
      <c r="G836" s="17"/>
      <c r="H836" s="17"/>
      <c r="I836" s="17"/>
      <c r="J836" s="17"/>
      <c r="K836" s="18"/>
      <c r="Q836" s="19">
        <f>IF(D836="","",IFERROR(VLOOKUP(D836,Lists!$G$5:$I$40,3,FALSE),""))</f>
      </c>
      <c r="R836" s="20">
        <f>IF(OR(G836="",H836="",Q836=""),"",IF(E836="Short",G836-H836,H836-G836)*F836*Q836-N(K836))</f>
      </c>
      <c r="S836" s="20">
        <f>IF(OR(G836="",I836="",Q836=""),"",ABS(G836-I836)*F836*Q836)</f>
      </c>
      <c r="T836" s="21">
        <f>IF(OR(R836="",N(S836)=0),"",ROUND(R836/S836,2))</f>
      </c>
      <c r="U836" s="19">
        <f>IF(R836="","",IF(R836&gt;0,"Win",IF(R836&lt;0,"Loss","Even")))</f>
      </c>
      <c r="V836" s="20">
        <f>IF(R836="","",SUM($R$5:R836))</f>
      </c>
      <c r="W836" s="20">
        <f>IF(V836="","",MAX(0,MAX($V$5:V836)))</f>
      </c>
      <c r="X836" s="20">
        <f>IF(V836="","",V836-W836)</f>
      </c>
      <c r="Y836" s="19">
        <f>IF(A836="","",IF(COUNTIF($A$5:A836,A836)=1,MAX($Y$4:Y835)+1,""))</f>
      </c>
      <c r="Z836" s="19">
        <f>IF(A836="","",TEXT(A836,"ddd"))</f>
      </c>
    </row>
    <row r="837" spans="1:26" x14ac:dyDescent="0.25">
      <c r="A837" s="15"/>
      <c r="B837" s="16"/>
      <c r="G837" s="17"/>
      <c r="H837" s="17"/>
      <c r="I837" s="17"/>
      <c r="J837" s="17"/>
      <c r="K837" s="18"/>
      <c r="Q837" s="19">
        <f>IF(D837="","",IFERROR(VLOOKUP(D837,Lists!$G$5:$I$40,3,FALSE),""))</f>
      </c>
      <c r="R837" s="20">
        <f>IF(OR(G837="",H837="",Q837=""),"",IF(E837="Short",G837-H837,H837-G837)*F837*Q837-N(K837))</f>
      </c>
      <c r="S837" s="20">
        <f>IF(OR(G837="",I837="",Q837=""),"",ABS(G837-I837)*F837*Q837)</f>
      </c>
      <c r="T837" s="21">
        <f>IF(OR(R837="",N(S837)=0),"",ROUND(R837/S837,2))</f>
      </c>
      <c r="U837" s="19">
        <f>IF(R837="","",IF(R837&gt;0,"Win",IF(R837&lt;0,"Loss","Even")))</f>
      </c>
      <c r="V837" s="20">
        <f>IF(R837="","",SUM($R$5:R837))</f>
      </c>
      <c r="W837" s="20">
        <f>IF(V837="","",MAX(0,MAX($V$5:V837)))</f>
      </c>
      <c r="X837" s="20">
        <f>IF(V837="","",V837-W837)</f>
      </c>
      <c r="Y837" s="19">
        <f>IF(A837="","",IF(COUNTIF($A$5:A837,A837)=1,MAX($Y$4:Y836)+1,""))</f>
      </c>
      <c r="Z837" s="19">
        <f>IF(A837="","",TEXT(A837,"ddd"))</f>
      </c>
    </row>
    <row r="838" spans="1:26" x14ac:dyDescent="0.25">
      <c r="A838" s="15"/>
      <c r="B838" s="16"/>
      <c r="G838" s="17"/>
      <c r="H838" s="17"/>
      <c r="I838" s="17"/>
      <c r="J838" s="17"/>
      <c r="K838" s="18"/>
      <c r="Q838" s="19">
        <f>IF(D838="","",IFERROR(VLOOKUP(D838,Lists!$G$5:$I$40,3,FALSE),""))</f>
      </c>
      <c r="R838" s="20">
        <f>IF(OR(G838="",H838="",Q838=""),"",IF(E838="Short",G838-H838,H838-G838)*F838*Q838-N(K838))</f>
      </c>
      <c r="S838" s="20">
        <f>IF(OR(G838="",I838="",Q838=""),"",ABS(G838-I838)*F838*Q838)</f>
      </c>
      <c r="T838" s="21">
        <f>IF(OR(R838="",N(S838)=0),"",ROUND(R838/S838,2))</f>
      </c>
      <c r="U838" s="19">
        <f>IF(R838="","",IF(R838&gt;0,"Win",IF(R838&lt;0,"Loss","Even")))</f>
      </c>
      <c r="V838" s="20">
        <f>IF(R838="","",SUM($R$5:R838))</f>
      </c>
      <c r="W838" s="20">
        <f>IF(V838="","",MAX(0,MAX($V$5:V838)))</f>
      </c>
      <c r="X838" s="20">
        <f>IF(V838="","",V838-W838)</f>
      </c>
      <c r="Y838" s="19">
        <f>IF(A838="","",IF(COUNTIF($A$5:A838,A838)=1,MAX($Y$4:Y837)+1,""))</f>
      </c>
      <c r="Z838" s="19">
        <f>IF(A838="","",TEXT(A838,"ddd"))</f>
      </c>
    </row>
    <row r="839" spans="1:26" x14ac:dyDescent="0.25">
      <c r="A839" s="15"/>
      <c r="B839" s="16"/>
      <c r="G839" s="17"/>
      <c r="H839" s="17"/>
      <c r="I839" s="17"/>
      <c r="J839" s="17"/>
      <c r="K839" s="18"/>
      <c r="Q839" s="19">
        <f>IF(D839="","",IFERROR(VLOOKUP(D839,Lists!$G$5:$I$40,3,FALSE),""))</f>
      </c>
      <c r="R839" s="20">
        <f>IF(OR(G839="",H839="",Q839=""),"",IF(E839="Short",G839-H839,H839-G839)*F839*Q839-N(K839))</f>
      </c>
      <c r="S839" s="20">
        <f>IF(OR(G839="",I839="",Q839=""),"",ABS(G839-I839)*F839*Q839)</f>
      </c>
      <c r="T839" s="21">
        <f>IF(OR(R839="",N(S839)=0),"",ROUND(R839/S839,2))</f>
      </c>
      <c r="U839" s="19">
        <f>IF(R839="","",IF(R839&gt;0,"Win",IF(R839&lt;0,"Loss","Even")))</f>
      </c>
      <c r="V839" s="20">
        <f>IF(R839="","",SUM($R$5:R839))</f>
      </c>
      <c r="W839" s="20">
        <f>IF(V839="","",MAX(0,MAX($V$5:V839)))</f>
      </c>
      <c r="X839" s="20">
        <f>IF(V839="","",V839-W839)</f>
      </c>
      <c r="Y839" s="19">
        <f>IF(A839="","",IF(COUNTIF($A$5:A839,A839)=1,MAX($Y$4:Y838)+1,""))</f>
      </c>
      <c r="Z839" s="19">
        <f>IF(A839="","",TEXT(A839,"ddd"))</f>
      </c>
    </row>
    <row r="840" spans="1:26" x14ac:dyDescent="0.25">
      <c r="A840" s="15"/>
      <c r="B840" s="16"/>
      <c r="G840" s="17"/>
      <c r="H840" s="17"/>
      <c r="I840" s="17"/>
      <c r="J840" s="17"/>
      <c r="K840" s="18"/>
      <c r="Q840" s="19">
        <f>IF(D840="","",IFERROR(VLOOKUP(D840,Lists!$G$5:$I$40,3,FALSE),""))</f>
      </c>
      <c r="R840" s="20">
        <f>IF(OR(G840="",H840="",Q840=""),"",IF(E840="Short",G840-H840,H840-G840)*F840*Q840-N(K840))</f>
      </c>
      <c r="S840" s="20">
        <f>IF(OR(G840="",I840="",Q840=""),"",ABS(G840-I840)*F840*Q840)</f>
      </c>
      <c r="T840" s="21">
        <f>IF(OR(R840="",N(S840)=0),"",ROUND(R840/S840,2))</f>
      </c>
      <c r="U840" s="19">
        <f>IF(R840="","",IF(R840&gt;0,"Win",IF(R840&lt;0,"Loss","Even")))</f>
      </c>
      <c r="V840" s="20">
        <f>IF(R840="","",SUM($R$5:R840))</f>
      </c>
      <c r="W840" s="20">
        <f>IF(V840="","",MAX(0,MAX($V$5:V840)))</f>
      </c>
      <c r="X840" s="20">
        <f>IF(V840="","",V840-W840)</f>
      </c>
      <c r="Y840" s="19">
        <f>IF(A840="","",IF(COUNTIF($A$5:A840,A840)=1,MAX($Y$4:Y839)+1,""))</f>
      </c>
      <c r="Z840" s="19">
        <f>IF(A840="","",TEXT(A840,"ddd"))</f>
      </c>
    </row>
    <row r="841" spans="1:26" x14ac:dyDescent="0.25">
      <c r="A841" s="15"/>
      <c r="B841" s="16"/>
      <c r="G841" s="17"/>
      <c r="H841" s="17"/>
      <c r="I841" s="17"/>
      <c r="J841" s="17"/>
      <c r="K841" s="18"/>
      <c r="Q841" s="19">
        <f>IF(D841="","",IFERROR(VLOOKUP(D841,Lists!$G$5:$I$40,3,FALSE),""))</f>
      </c>
      <c r="R841" s="20">
        <f>IF(OR(G841="",H841="",Q841=""),"",IF(E841="Short",G841-H841,H841-G841)*F841*Q841-N(K841))</f>
      </c>
      <c r="S841" s="20">
        <f>IF(OR(G841="",I841="",Q841=""),"",ABS(G841-I841)*F841*Q841)</f>
      </c>
      <c r="T841" s="21">
        <f>IF(OR(R841="",N(S841)=0),"",ROUND(R841/S841,2))</f>
      </c>
      <c r="U841" s="19">
        <f>IF(R841="","",IF(R841&gt;0,"Win",IF(R841&lt;0,"Loss","Even")))</f>
      </c>
      <c r="V841" s="20">
        <f>IF(R841="","",SUM($R$5:R841))</f>
      </c>
      <c r="W841" s="20">
        <f>IF(V841="","",MAX(0,MAX($V$5:V841)))</f>
      </c>
      <c r="X841" s="20">
        <f>IF(V841="","",V841-W841)</f>
      </c>
      <c r="Y841" s="19">
        <f>IF(A841="","",IF(COUNTIF($A$5:A841,A841)=1,MAX($Y$4:Y840)+1,""))</f>
      </c>
      <c r="Z841" s="19">
        <f>IF(A841="","",TEXT(A841,"ddd"))</f>
      </c>
    </row>
    <row r="842" spans="1:26" x14ac:dyDescent="0.25">
      <c r="A842" s="15"/>
      <c r="B842" s="16"/>
      <c r="G842" s="17"/>
      <c r="H842" s="17"/>
      <c r="I842" s="17"/>
      <c r="J842" s="17"/>
      <c r="K842" s="18"/>
      <c r="Q842" s="19">
        <f>IF(D842="","",IFERROR(VLOOKUP(D842,Lists!$G$5:$I$40,3,FALSE),""))</f>
      </c>
      <c r="R842" s="20">
        <f>IF(OR(G842="",H842="",Q842=""),"",IF(E842="Short",G842-H842,H842-G842)*F842*Q842-N(K842))</f>
      </c>
      <c r="S842" s="20">
        <f>IF(OR(G842="",I842="",Q842=""),"",ABS(G842-I842)*F842*Q842)</f>
      </c>
      <c r="T842" s="21">
        <f>IF(OR(R842="",N(S842)=0),"",ROUND(R842/S842,2))</f>
      </c>
      <c r="U842" s="19">
        <f>IF(R842="","",IF(R842&gt;0,"Win",IF(R842&lt;0,"Loss","Even")))</f>
      </c>
      <c r="V842" s="20">
        <f>IF(R842="","",SUM($R$5:R842))</f>
      </c>
      <c r="W842" s="20">
        <f>IF(V842="","",MAX(0,MAX($V$5:V842)))</f>
      </c>
      <c r="X842" s="20">
        <f>IF(V842="","",V842-W842)</f>
      </c>
      <c r="Y842" s="19">
        <f>IF(A842="","",IF(COUNTIF($A$5:A842,A842)=1,MAX($Y$4:Y841)+1,""))</f>
      </c>
      <c r="Z842" s="19">
        <f>IF(A842="","",TEXT(A842,"ddd"))</f>
      </c>
    </row>
    <row r="843" spans="1:26" x14ac:dyDescent="0.25">
      <c r="A843" s="15"/>
      <c r="B843" s="16"/>
      <c r="G843" s="17"/>
      <c r="H843" s="17"/>
      <c r="I843" s="17"/>
      <c r="J843" s="17"/>
      <c r="K843" s="18"/>
      <c r="Q843" s="19">
        <f>IF(D843="","",IFERROR(VLOOKUP(D843,Lists!$G$5:$I$40,3,FALSE),""))</f>
      </c>
      <c r="R843" s="20">
        <f>IF(OR(G843="",H843="",Q843=""),"",IF(E843="Short",G843-H843,H843-G843)*F843*Q843-N(K843))</f>
      </c>
      <c r="S843" s="20">
        <f>IF(OR(G843="",I843="",Q843=""),"",ABS(G843-I843)*F843*Q843)</f>
      </c>
      <c r="T843" s="21">
        <f>IF(OR(R843="",N(S843)=0),"",ROUND(R843/S843,2))</f>
      </c>
      <c r="U843" s="19">
        <f>IF(R843="","",IF(R843&gt;0,"Win",IF(R843&lt;0,"Loss","Even")))</f>
      </c>
      <c r="V843" s="20">
        <f>IF(R843="","",SUM($R$5:R843))</f>
      </c>
      <c r="W843" s="20">
        <f>IF(V843="","",MAX(0,MAX($V$5:V843)))</f>
      </c>
      <c r="X843" s="20">
        <f>IF(V843="","",V843-W843)</f>
      </c>
      <c r="Y843" s="19">
        <f>IF(A843="","",IF(COUNTIF($A$5:A843,A843)=1,MAX($Y$4:Y842)+1,""))</f>
      </c>
      <c r="Z843" s="19">
        <f>IF(A843="","",TEXT(A843,"ddd"))</f>
      </c>
    </row>
    <row r="844" spans="1:26" x14ac:dyDescent="0.25">
      <c r="A844" s="15"/>
      <c r="B844" s="16"/>
      <c r="G844" s="17"/>
      <c r="H844" s="17"/>
      <c r="I844" s="17"/>
      <c r="J844" s="17"/>
      <c r="K844" s="18"/>
      <c r="Q844" s="19">
        <f>IF(D844="","",IFERROR(VLOOKUP(D844,Lists!$G$5:$I$40,3,FALSE),""))</f>
      </c>
      <c r="R844" s="20">
        <f>IF(OR(G844="",H844="",Q844=""),"",IF(E844="Short",G844-H844,H844-G844)*F844*Q844-N(K844))</f>
      </c>
      <c r="S844" s="20">
        <f>IF(OR(G844="",I844="",Q844=""),"",ABS(G844-I844)*F844*Q844)</f>
      </c>
      <c r="T844" s="21">
        <f>IF(OR(R844="",N(S844)=0),"",ROUND(R844/S844,2))</f>
      </c>
      <c r="U844" s="19">
        <f>IF(R844="","",IF(R844&gt;0,"Win",IF(R844&lt;0,"Loss","Even")))</f>
      </c>
      <c r="V844" s="20">
        <f>IF(R844="","",SUM($R$5:R844))</f>
      </c>
      <c r="W844" s="20">
        <f>IF(V844="","",MAX(0,MAX($V$5:V844)))</f>
      </c>
      <c r="X844" s="20">
        <f>IF(V844="","",V844-W844)</f>
      </c>
      <c r="Y844" s="19">
        <f>IF(A844="","",IF(COUNTIF($A$5:A844,A844)=1,MAX($Y$4:Y843)+1,""))</f>
      </c>
      <c r="Z844" s="19">
        <f>IF(A844="","",TEXT(A844,"ddd"))</f>
      </c>
    </row>
    <row r="845" spans="1:26" x14ac:dyDescent="0.25">
      <c r="A845" s="15"/>
      <c r="B845" s="16"/>
      <c r="G845" s="17"/>
      <c r="H845" s="17"/>
      <c r="I845" s="17"/>
      <c r="J845" s="17"/>
      <c r="K845" s="18"/>
      <c r="Q845" s="19">
        <f>IF(D845="","",IFERROR(VLOOKUP(D845,Lists!$G$5:$I$40,3,FALSE),""))</f>
      </c>
      <c r="R845" s="20">
        <f>IF(OR(G845="",H845="",Q845=""),"",IF(E845="Short",G845-H845,H845-G845)*F845*Q845-N(K845))</f>
      </c>
      <c r="S845" s="20">
        <f>IF(OR(G845="",I845="",Q845=""),"",ABS(G845-I845)*F845*Q845)</f>
      </c>
      <c r="T845" s="21">
        <f>IF(OR(R845="",N(S845)=0),"",ROUND(R845/S845,2))</f>
      </c>
      <c r="U845" s="19">
        <f>IF(R845="","",IF(R845&gt;0,"Win",IF(R845&lt;0,"Loss","Even")))</f>
      </c>
      <c r="V845" s="20">
        <f>IF(R845="","",SUM($R$5:R845))</f>
      </c>
      <c r="W845" s="20">
        <f>IF(V845="","",MAX(0,MAX($V$5:V845)))</f>
      </c>
      <c r="X845" s="20">
        <f>IF(V845="","",V845-W845)</f>
      </c>
      <c r="Y845" s="19">
        <f>IF(A845="","",IF(COUNTIF($A$5:A845,A845)=1,MAX($Y$4:Y844)+1,""))</f>
      </c>
      <c r="Z845" s="19">
        <f>IF(A845="","",TEXT(A845,"ddd"))</f>
      </c>
    </row>
    <row r="846" spans="1:26" x14ac:dyDescent="0.25">
      <c r="A846" s="15"/>
      <c r="B846" s="16"/>
      <c r="G846" s="17"/>
      <c r="H846" s="17"/>
      <c r="I846" s="17"/>
      <c r="J846" s="17"/>
      <c r="K846" s="18"/>
      <c r="Q846" s="19">
        <f>IF(D846="","",IFERROR(VLOOKUP(D846,Lists!$G$5:$I$40,3,FALSE),""))</f>
      </c>
      <c r="R846" s="20">
        <f>IF(OR(G846="",H846="",Q846=""),"",IF(E846="Short",G846-H846,H846-G846)*F846*Q846-N(K846))</f>
      </c>
      <c r="S846" s="20">
        <f>IF(OR(G846="",I846="",Q846=""),"",ABS(G846-I846)*F846*Q846)</f>
      </c>
      <c r="T846" s="21">
        <f>IF(OR(R846="",N(S846)=0),"",ROUND(R846/S846,2))</f>
      </c>
      <c r="U846" s="19">
        <f>IF(R846="","",IF(R846&gt;0,"Win",IF(R846&lt;0,"Loss","Even")))</f>
      </c>
      <c r="V846" s="20">
        <f>IF(R846="","",SUM($R$5:R846))</f>
      </c>
      <c r="W846" s="20">
        <f>IF(V846="","",MAX(0,MAX($V$5:V846)))</f>
      </c>
      <c r="X846" s="20">
        <f>IF(V846="","",V846-W846)</f>
      </c>
      <c r="Y846" s="19">
        <f>IF(A846="","",IF(COUNTIF($A$5:A846,A846)=1,MAX($Y$4:Y845)+1,""))</f>
      </c>
      <c r="Z846" s="19">
        <f>IF(A846="","",TEXT(A846,"ddd"))</f>
      </c>
    </row>
    <row r="847" spans="1:26" x14ac:dyDescent="0.25">
      <c r="A847" s="15"/>
      <c r="B847" s="16"/>
      <c r="G847" s="17"/>
      <c r="H847" s="17"/>
      <c r="I847" s="17"/>
      <c r="J847" s="17"/>
      <c r="K847" s="18"/>
      <c r="Q847" s="19">
        <f>IF(D847="","",IFERROR(VLOOKUP(D847,Lists!$G$5:$I$40,3,FALSE),""))</f>
      </c>
      <c r="R847" s="20">
        <f>IF(OR(G847="",H847="",Q847=""),"",IF(E847="Short",G847-H847,H847-G847)*F847*Q847-N(K847))</f>
      </c>
      <c r="S847" s="20">
        <f>IF(OR(G847="",I847="",Q847=""),"",ABS(G847-I847)*F847*Q847)</f>
      </c>
      <c r="T847" s="21">
        <f>IF(OR(R847="",N(S847)=0),"",ROUND(R847/S847,2))</f>
      </c>
      <c r="U847" s="19">
        <f>IF(R847="","",IF(R847&gt;0,"Win",IF(R847&lt;0,"Loss","Even")))</f>
      </c>
      <c r="V847" s="20">
        <f>IF(R847="","",SUM($R$5:R847))</f>
      </c>
      <c r="W847" s="20">
        <f>IF(V847="","",MAX(0,MAX($V$5:V847)))</f>
      </c>
      <c r="X847" s="20">
        <f>IF(V847="","",V847-W847)</f>
      </c>
      <c r="Y847" s="19">
        <f>IF(A847="","",IF(COUNTIF($A$5:A847,A847)=1,MAX($Y$4:Y846)+1,""))</f>
      </c>
      <c r="Z847" s="19">
        <f>IF(A847="","",TEXT(A847,"ddd"))</f>
      </c>
    </row>
    <row r="848" spans="1:26" x14ac:dyDescent="0.25">
      <c r="A848" s="15"/>
      <c r="B848" s="16"/>
      <c r="G848" s="17"/>
      <c r="H848" s="17"/>
      <c r="I848" s="17"/>
      <c r="J848" s="17"/>
      <c r="K848" s="18"/>
      <c r="Q848" s="19">
        <f>IF(D848="","",IFERROR(VLOOKUP(D848,Lists!$G$5:$I$40,3,FALSE),""))</f>
      </c>
      <c r="R848" s="20">
        <f>IF(OR(G848="",H848="",Q848=""),"",IF(E848="Short",G848-H848,H848-G848)*F848*Q848-N(K848))</f>
      </c>
      <c r="S848" s="20">
        <f>IF(OR(G848="",I848="",Q848=""),"",ABS(G848-I848)*F848*Q848)</f>
      </c>
      <c r="T848" s="21">
        <f>IF(OR(R848="",N(S848)=0),"",ROUND(R848/S848,2))</f>
      </c>
      <c r="U848" s="19">
        <f>IF(R848="","",IF(R848&gt;0,"Win",IF(R848&lt;0,"Loss","Even")))</f>
      </c>
      <c r="V848" s="20">
        <f>IF(R848="","",SUM($R$5:R848))</f>
      </c>
      <c r="W848" s="20">
        <f>IF(V848="","",MAX(0,MAX($V$5:V848)))</f>
      </c>
      <c r="X848" s="20">
        <f>IF(V848="","",V848-W848)</f>
      </c>
      <c r="Y848" s="19">
        <f>IF(A848="","",IF(COUNTIF($A$5:A848,A848)=1,MAX($Y$4:Y847)+1,""))</f>
      </c>
      <c r="Z848" s="19">
        <f>IF(A848="","",TEXT(A848,"ddd"))</f>
      </c>
    </row>
    <row r="849" spans="1:26" x14ac:dyDescent="0.25">
      <c r="A849" s="15"/>
      <c r="B849" s="16"/>
      <c r="G849" s="17"/>
      <c r="H849" s="17"/>
      <c r="I849" s="17"/>
      <c r="J849" s="17"/>
      <c r="K849" s="18"/>
      <c r="Q849" s="19">
        <f>IF(D849="","",IFERROR(VLOOKUP(D849,Lists!$G$5:$I$40,3,FALSE),""))</f>
      </c>
      <c r="R849" s="20">
        <f>IF(OR(G849="",H849="",Q849=""),"",IF(E849="Short",G849-H849,H849-G849)*F849*Q849-N(K849))</f>
      </c>
      <c r="S849" s="20">
        <f>IF(OR(G849="",I849="",Q849=""),"",ABS(G849-I849)*F849*Q849)</f>
      </c>
      <c r="T849" s="21">
        <f>IF(OR(R849="",N(S849)=0),"",ROUND(R849/S849,2))</f>
      </c>
      <c r="U849" s="19">
        <f>IF(R849="","",IF(R849&gt;0,"Win",IF(R849&lt;0,"Loss","Even")))</f>
      </c>
      <c r="V849" s="20">
        <f>IF(R849="","",SUM($R$5:R849))</f>
      </c>
      <c r="W849" s="20">
        <f>IF(V849="","",MAX(0,MAX($V$5:V849)))</f>
      </c>
      <c r="X849" s="20">
        <f>IF(V849="","",V849-W849)</f>
      </c>
      <c r="Y849" s="19">
        <f>IF(A849="","",IF(COUNTIF($A$5:A849,A849)=1,MAX($Y$4:Y848)+1,""))</f>
      </c>
      <c r="Z849" s="19">
        <f>IF(A849="","",TEXT(A849,"ddd"))</f>
      </c>
    </row>
    <row r="850" spans="1:26" x14ac:dyDescent="0.25">
      <c r="A850" s="15"/>
      <c r="B850" s="16"/>
      <c r="G850" s="17"/>
      <c r="H850" s="17"/>
      <c r="I850" s="17"/>
      <c r="J850" s="17"/>
      <c r="K850" s="18"/>
      <c r="Q850" s="19">
        <f>IF(D850="","",IFERROR(VLOOKUP(D850,Lists!$G$5:$I$40,3,FALSE),""))</f>
      </c>
      <c r="R850" s="20">
        <f>IF(OR(G850="",H850="",Q850=""),"",IF(E850="Short",G850-H850,H850-G850)*F850*Q850-N(K850))</f>
      </c>
      <c r="S850" s="20">
        <f>IF(OR(G850="",I850="",Q850=""),"",ABS(G850-I850)*F850*Q850)</f>
      </c>
      <c r="T850" s="21">
        <f>IF(OR(R850="",N(S850)=0),"",ROUND(R850/S850,2))</f>
      </c>
      <c r="U850" s="19">
        <f>IF(R850="","",IF(R850&gt;0,"Win",IF(R850&lt;0,"Loss","Even")))</f>
      </c>
      <c r="V850" s="20">
        <f>IF(R850="","",SUM($R$5:R850))</f>
      </c>
      <c r="W850" s="20">
        <f>IF(V850="","",MAX(0,MAX($V$5:V850)))</f>
      </c>
      <c r="X850" s="20">
        <f>IF(V850="","",V850-W850)</f>
      </c>
      <c r="Y850" s="19">
        <f>IF(A850="","",IF(COUNTIF($A$5:A850,A850)=1,MAX($Y$4:Y849)+1,""))</f>
      </c>
      <c r="Z850" s="19">
        <f>IF(A850="","",TEXT(A850,"ddd"))</f>
      </c>
    </row>
    <row r="851" spans="1:26" x14ac:dyDescent="0.25">
      <c r="A851" s="15"/>
      <c r="B851" s="16"/>
      <c r="G851" s="17"/>
      <c r="H851" s="17"/>
      <c r="I851" s="17"/>
      <c r="J851" s="17"/>
      <c r="K851" s="18"/>
      <c r="Q851" s="19">
        <f>IF(D851="","",IFERROR(VLOOKUP(D851,Lists!$G$5:$I$40,3,FALSE),""))</f>
      </c>
      <c r="R851" s="20">
        <f>IF(OR(G851="",H851="",Q851=""),"",IF(E851="Short",G851-H851,H851-G851)*F851*Q851-N(K851))</f>
      </c>
      <c r="S851" s="20">
        <f>IF(OR(G851="",I851="",Q851=""),"",ABS(G851-I851)*F851*Q851)</f>
      </c>
      <c r="T851" s="21">
        <f>IF(OR(R851="",N(S851)=0),"",ROUND(R851/S851,2))</f>
      </c>
      <c r="U851" s="19">
        <f>IF(R851="","",IF(R851&gt;0,"Win",IF(R851&lt;0,"Loss","Even")))</f>
      </c>
      <c r="V851" s="20">
        <f>IF(R851="","",SUM($R$5:R851))</f>
      </c>
      <c r="W851" s="20">
        <f>IF(V851="","",MAX(0,MAX($V$5:V851)))</f>
      </c>
      <c r="X851" s="20">
        <f>IF(V851="","",V851-W851)</f>
      </c>
      <c r="Y851" s="19">
        <f>IF(A851="","",IF(COUNTIF($A$5:A851,A851)=1,MAX($Y$4:Y850)+1,""))</f>
      </c>
      <c r="Z851" s="19">
        <f>IF(A851="","",TEXT(A851,"ddd"))</f>
      </c>
    </row>
    <row r="852" spans="1:26" x14ac:dyDescent="0.25">
      <c r="A852" s="15"/>
      <c r="B852" s="16"/>
      <c r="G852" s="17"/>
      <c r="H852" s="17"/>
      <c r="I852" s="17"/>
      <c r="J852" s="17"/>
      <c r="K852" s="18"/>
      <c r="Q852" s="19">
        <f>IF(D852="","",IFERROR(VLOOKUP(D852,Lists!$G$5:$I$40,3,FALSE),""))</f>
      </c>
      <c r="R852" s="20">
        <f>IF(OR(G852="",H852="",Q852=""),"",IF(E852="Short",G852-H852,H852-G852)*F852*Q852-N(K852))</f>
      </c>
      <c r="S852" s="20">
        <f>IF(OR(G852="",I852="",Q852=""),"",ABS(G852-I852)*F852*Q852)</f>
      </c>
      <c r="T852" s="21">
        <f>IF(OR(R852="",N(S852)=0),"",ROUND(R852/S852,2))</f>
      </c>
      <c r="U852" s="19">
        <f>IF(R852="","",IF(R852&gt;0,"Win",IF(R852&lt;0,"Loss","Even")))</f>
      </c>
      <c r="V852" s="20">
        <f>IF(R852="","",SUM($R$5:R852))</f>
      </c>
      <c r="W852" s="20">
        <f>IF(V852="","",MAX(0,MAX($V$5:V852)))</f>
      </c>
      <c r="X852" s="20">
        <f>IF(V852="","",V852-W852)</f>
      </c>
      <c r="Y852" s="19">
        <f>IF(A852="","",IF(COUNTIF($A$5:A852,A852)=1,MAX($Y$4:Y851)+1,""))</f>
      </c>
      <c r="Z852" s="19">
        <f>IF(A852="","",TEXT(A852,"ddd"))</f>
      </c>
    </row>
    <row r="853" spans="1:26" x14ac:dyDescent="0.25">
      <c r="A853" s="15"/>
      <c r="B853" s="16"/>
      <c r="G853" s="17"/>
      <c r="H853" s="17"/>
      <c r="I853" s="17"/>
      <c r="J853" s="17"/>
      <c r="K853" s="18"/>
      <c r="Q853" s="19">
        <f>IF(D853="","",IFERROR(VLOOKUP(D853,Lists!$G$5:$I$40,3,FALSE),""))</f>
      </c>
      <c r="R853" s="20">
        <f>IF(OR(G853="",H853="",Q853=""),"",IF(E853="Short",G853-H853,H853-G853)*F853*Q853-N(K853))</f>
      </c>
      <c r="S853" s="20">
        <f>IF(OR(G853="",I853="",Q853=""),"",ABS(G853-I853)*F853*Q853)</f>
      </c>
      <c r="T853" s="21">
        <f>IF(OR(R853="",N(S853)=0),"",ROUND(R853/S853,2))</f>
      </c>
      <c r="U853" s="19">
        <f>IF(R853="","",IF(R853&gt;0,"Win",IF(R853&lt;0,"Loss","Even")))</f>
      </c>
      <c r="V853" s="20">
        <f>IF(R853="","",SUM($R$5:R853))</f>
      </c>
      <c r="W853" s="20">
        <f>IF(V853="","",MAX(0,MAX($V$5:V853)))</f>
      </c>
      <c r="X853" s="20">
        <f>IF(V853="","",V853-W853)</f>
      </c>
      <c r="Y853" s="19">
        <f>IF(A853="","",IF(COUNTIF($A$5:A853,A853)=1,MAX($Y$4:Y852)+1,""))</f>
      </c>
      <c r="Z853" s="19">
        <f>IF(A853="","",TEXT(A853,"ddd"))</f>
      </c>
    </row>
    <row r="854" spans="1:26" x14ac:dyDescent="0.25">
      <c r="A854" s="15"/>
      <c r="B854" s="16"/>
      <c r="G854" s="17"/>
      <c r="H854" s="17"/>
      <c r="I854" s="17"/>
      <c r="J854" s="17"/>
      <c r="K854" s="18"/>
      <c r="Q854" s="19">
        <f>IF(D854="","",IFERROR(VLOOKUP(D854,Lists!$G$5:$I$40,3,FALSE),""))</f>
      </c>
      <c r="R854" s="20">
        <f>IF(OR(G854="",H854="",Q854=""),"",IF(E854="Short",G854-H854,H854-G854)*F854*Q854-N(K854))</f>
      </c>
      <c r="S854" s="20">
        <f>IF(OR(G854="",I854="",Q854=""),"",ABS(G854-I854)*F854*Q854)</f>
      </c>
      <c r="T854" s="21">
        <f>IF(OR(R854="",N(S854)=0),"",ROUND(R854/S854,2))</f>
      </c>
      <c r="U854" s="19">
        <f>IF(R854="","",IF(R854&gt;0,"Win",IF(R854&lt;0,"Loss","Even")))</f>
      </c>
      <c r="V854" s="20">
        <f>IF(R854="","",SUM($R$5:R854))</f>
      </c>
      <c r="W854" s="20">
        <f>IF(V854="","",MAX(0,MAX($V$5:V854)))</f>
      </c>
      <c r="X854" s="20">
        <f>IF(V854="","",V854-W854)</f>
      </c>
      <c r="Y854" s="19">
        <f>IF(A854="","",IF(COUNTIF($A$5:A854,A854)=1,MAX($Y$4:Y853)+1,""))</f>
      </c>
      <c r="Z854" s="19">
        <f>IF(A854="","",TEXT(A854,"ddd"))</f>
      </c>
    </row>
    <row r="855" spans="1:26" x14ac:dyDescent="0.25">
      <c r="A855" s="15"/>
      <c r="B855" s="16"/>
      <c r="G855" s="17"/>
      <c r="H855" s="17"/>
      <c r="I855" s="17"/>
      <c r="J855" s="17"/>
      <c r="K855" s="18"/>
      <c r="Q855" s="19">
        <f>IF(D855="","",IFERROR(VLOOKUP(D855,Lists!$G$5:$I$40,3,FALSE),""))</f>
      </c>
      <c r="R855" s="20">
        <f>IF(OR(G855="",H855="",Q855=""),"",IF(E855="Short",G855-H855,H855-G855)*F855*Q855-N(K855))</f>
      </c>
      <c r="S855" s="20">
        <f>IF(OR(G855="",I855="",Q855=""),"",ABS(G855-I855)*F855*Q855)</f>
      </c>
      <c r="T855" s="21">
        <f>IF(OR(R855="",N(S855)=0),"",ROUND(R855/S855,2))</f>
      </c>
      <c r="U855" s="19">
        <f>IF(R855="","",IF(R855&gt;0,"Win",IF(R855&lt;0,"Loss","Even")))</f>
      </c>
      <c r="V855" s="20">
        <f>IF(R855="","",SUM($R$5:R855))</f>
      </c>
      <c r="W855" s="20">
        <f>IF(V855="","",MAX(0,MAX($V$5:V855)))</f>
      </c>
      <c r="X855" s="20">
        <f>IF(V855="","",V855-W855)</f>
      </c>
      <c r="Y855" s="19">
        <f>IF(A855="","",IF(COUNTIF($A$5:A855,A855)=1,MAX($Y$4:Y854)+1,""))</f>
      </c>
      <c r="Z855" s="19">
        <f>IF(A855="","",TEXT(A855,"ddd"))</f>
      </c>
    </row>
    <row r="856" spans="1:26" x14ac:dyDescent="0.25">
      <c r="A856" s="15"/>
      <c r="B856" s="16"/>
      <c r="G856" s="17"/>
      <c r="H856" s="17"/>
      <c r="I856" s="17"/>
      <c r="J856" s="17"/>
      <c r="K856" s="18"/>
      <c r="Q856" s="19">
        <f>IF(D856="","",IFERROR(VLOOKUP(D856,Lists!$G$5:$I$40,3,FALSE),""))</f>
      </c>
      <c r="R856" s="20">
        <f>IF(OR(G856="",H856="",Q856=""),"",IF(E856="Short",G856-H856,H856-G856)*F856*Q856-N(K856))</f>
      </c>
      <c r="S856" s="20">
        <f>IF(OR(G856="",I856="",Q856=""),"",ABS(G856-I856)*F856*Q856)</f>
      </c>
      <c r="T856" s="21">
        <f>IF(OR(R856="",N(S856)=0),"",ROUND(R856/S856,2))</f>
      </c>
      <c r="U856" s="19">
        <f>IF(R856="","",IF(R856&gt;0,"Win",IF(R856&lt;0,"Loss","Even")))</f>
      </c>
      <c r="V856" s="20">
        <f>IF(R856="","",SUM($R$5:R856))</f>
      </c>
      <c r="W856" s="20">
        <f>IF(V856="","",MAX(0,MAX($V$5:V856)))</f>
      </c>
      <c r="X856" s="20">
        <f>IF(V856="","",V856-W856)</f>
      </c>
      <c r="Y856" s="19">
        <f>IF(A856="","",IF(COUNTIF($A$5:A856,A856)=1,MAX($Y$4:Y855)+1,""))</f>
      </c>
      <c r="Z856" s="19">
        <f>IF(A856="","",TEXT(A856,"ddd"))</f>
      </c>
    </row>
    <row r="857" spans="1:26" x14ac:dyDescent="0.25">
      <c r="A857" s="15"/>
      <c r="B857" s="16"/>
      <c r="G857" s="17"/>
      <c r="H857" s="17"/>
      <c r="I857" s="17"/>
      <c r="J857" s="17"/>
      <c r="K857" s="18"/>
      <c r="Q857" s="19">
        <f>IF(D857="","",IFERROR(VLOOKUP(D857,Lists!$G$5:$I$40,3,FALSE),""))</f>
      </c>
      <c r="R857" s="20">
        <f>IF(OR(G857="",H857="",Q857=""),"",IF(E857="Short",G857-H857,H857-G857)*F857*Q857-N(K857))</f>
      </c>
      <c r="S857" s="20">
        <f>IF(OR(G857="",I857="",Q857=""),"",ABS(G857-I857)*F857*Q857)</f>
      </c>
      <c r="T857" s="21">
        <f>IF(OR(R857="",N(S857)=0),"",ROUND(R857/S857,2))</f>
      </c>
      <c r="U857" s="19">
        <f>IF(R857="","",IF(R857&gt;0,"Win",IF(R857&lt;0,"Loss","Even")))</f>
      </c>
      <c r="V857" s="20">
        <f>IF(R857="","",SUM($R$5:R857))</f>
      </c>
      <c r="W857" s="20">
        <f>IF(V857="","",MAX(0,MAX($V$5:V857)))</f>
      </c>
      <c r="X857" s="20">
        <f>IF(V857="","",V857-W857)</f>
      </c>
      <c r="Y857" s="19">
        <f>IF(A857="","",IF(COUNTIF($A$5:A857,A857)=1,MAX($Y$4:Y856)+1,""))</f>
      </c>
      <c r="Z857" s="19">
        <f>IF(A857="","",TEXT(A857,"ddd"))</f>
      </c>
    </row>
    <row r="858" spans="1:26" x14ac:dyDescent="0.25">
      <c r="A858" s="15"/>
      <c r="B858" s="16"/>
      <c r="G858" s="17"/>
      <c r="H858" s="17"/>
      <c r="I858" s="17"/>
      <c r="J858" s="17"/>
      <c r="K858" s="18"/>
      <c r="Q858" s="19">
        <f>IF(D858="","",IFERROR(VLOOKUP(D858,Lists!$G$5:$I$40,3,FALSE),""))</f>
      </c>
      <c r="R858" s="20">
        <f>IF(OR(G858="",H858="",Q858=""),"",IF(E858="Short",G858-H858,H858-G858)*F858*Q858-N(K858))</f>
      </c>
      <c r="S858" s="20">
        <f>IF(OR(G858="",I858="",Q858=""),"",ABS(G858-I858)*F858*Q858)</f>
      </c>
      <c r="T858" s="21">
        <f>IF(OR(R858="",N(S858)=0),"",ROUND(R858/S858,2))</f>
      </c>
      <c r="U858" s="19">
        <f>IF(R858="","",IF(R858&gt;0,"Win",IF(R858&lt;0,"Loss","Even")))</f>
      </c>
      <c r="V858" s="20">
        <f>IF(R858="","",SUM($R$5:R858))</f>
      </c>
      <c r="W858" s="20">
        <f>IF(V858="","",MAX(0,MAX($V$5:V858)))</f>
      </c>
      <c r="X858" s="20">
        <f>IF(V858="","",V858-W858)</f>
      </c>
      <c r="Y858" s="19">
        <f>IF(A858="","",IF(COUNTIF($A$5:A858,A858)=1,MAX($Y$4:Y857)+1,""))</f>
      </c>
      <c r="Z858" s="19">
        <f>IF(A858="","",TEXT(A858,"ddd"))</f>
      </c>
    </row>
    <row r="859" spans="1:26" x14ac:dyDescent="0.25">
      <c r="A859" s="15"/>
      <c r="B859" s="16"/>
      <c r="G859" s="17"/>
      <c r="H859" s="17"/>
      <c r="I859" s="17"/>
      <c r="J859" s="17"/>
      <c r="K859" s="18"/>
      <c r="Q859" s="19">
        <f>IF(D859="","",IFERROR(VLOOKUP(D859,Lists!$G$5:$I$40,3,FALSE),""))</f>
      </c>
      <c r="R859" s="20">
        <f>IF(OR(G859="",H859="",Q859=""),"",IF(E859="Short",G859-H859,H859-G859)*F859*Q859-N(K859))</f>
      </c>
      <c r="S859" s="20">
        <f>IF(OR(G859="",I859="",Q859=""),"",ABS(G859-I859)*F859*Q859)</f>
      </c>
      <c r="T859" s="21">
        <f>IF(OR(R859="",N(S859)=0),"",ROUND(R859/S859,2))</f>
      </c>
      <c r="U859" s="19">
        <f>IF(R859="","",IF(R859&gt;0,"Win",IF(R859&lt;0,"Loss","Even")))</f>
      </c>
      <c r="V859" s="20">
        <f>IF(R859="","",SUM($R$5:R859))</f>
      </c>
      <c r="W859" s="20">
        <f>IF(V859="","",MAX(0,MAX($V$5:V859)))</f>
      </c>
      <c r="X859" s="20">
        <f>IF(V859="","",V859-W859)</f>
      </c>
      <c r="Y859" s="19">
        <f>IF(A859="","",IF(COUNTIF($A$5:A859,A859)=1,MAX($Y$4:Y858)+1,""))</f>
      </c>
      <c r="Z859" s="19">
        <f>IF(A859="","",TEXT(A859,"ddd"))</f>
      </c>
    </row>
    <row r="860" spans="1:26" x14ac:dyDescent="0.25">
      <c r="A860" s="15"/>
      <c r="B860" s="16"/>
      <c r="G860" s="17"/>
      <c r="H860" s="17"/>
      <c r="I860" s="17"/>
      <c r="J860" s="17"/>
      <c r="K860" s="18"/>
      <c r="Q860" s="19">
        <f>IF(D860="","",IFERROR(VLOOKUP(D860,Lists!$G$5:$I$40,3,FALSE),""))</f>
      </c>
      <c r="R860" s="20">
        <f>IF(OR(G860="",H860="",Q860=""),"",IF(E860="Short",G860-H860,H860-G860)*F860*Q860-N(K860))</f>
      </c>
      <c r="S860" s="20">
        <f>IF(OR(G860="",I860="",Q860=""),"",ABS(G860-I860)*F860*Q860)</f>
      </c>
      <c r="T860" s="21">
        <f>IF(OR(R860="",N(S860)=0),"",ROUND(R860/S860,2))</f>
      </c>
      <c r="U860" s="19">
        <f>IF(R860="","",IF(R860&gt;0,"Win",IF(R860&lt;0,"Loss","Even")))</f>
      </c>
      <c r="V860" s="20">
        <f>IF(R860="","",SUM($R$5:R860))</f>
      </c>
      <c r="W860" s="20">
        <f>IF(V860="","",MAX(0,MAX($V$5:V860)))</f>
      </c>
      <c r="X860" s="20">
        <f>IF(V860="","",V860-W860)</f>
      </c>
      <c r="Y860" s="19">
        <f>IF(A860="","",IF(COUNTIF($A$5:A860,A860)=1,MAX($Y$4:Y859)+1,""))</f>
      </c>
      <c r="Z860" s="19">
        <f>IF(A860="","",TEXT(A860,"ddd"))</f>
      </c>
    </row>
    <row r="861" spans="1:26" x14ac:dyDescent="0.25">
      <c r="A861" s="15"/>
      <c r="B861" s="16"/>
      <c r="G861" s="17"/>
      <c r="H861" s="17"/>
      <c r="I861" s="17"/>
      <c r="J861" s="17"/>
      <c r="K861" s="18"/>
      <c r="Q861" s="19">
        <f>IF(D861="","",IFERROR(VLOOKUP(D861,Lists!$G$5:$I$40,3,FALSE),""))</f>
      </c>
      <c r="R861" s="20">
        <f>IF(OR(G861="",H861="",Q861=""),"",IF(E861="Short",G861-H861,H861-G861)*F861*Q861-N(K861))</f>
      </c>
      <c r="S861" s="20">
        <f>IF(OR(G861="",I861="",Q861=""),"",ABS(G861-I861)*F861*Q861)</f>
      </c>
      <c r="T861" s="21">
        <f>IF(OR(R861="",N(S861)=0),"",ROUND(R861/S861,2))</f>
      </c>
      <c r="U861" s="19">
        <f>IF(R861="","",IF(R861&gt;0,"Win",IF(R861&lt;0,"Loss","Even")))</f>
      </c>
      <c r="V861" s="20">
        <f>IF(R861="","",SUM($R$5:R861))</f>
      </c>
      <c r="W861" s="20">
        <f>IF(V861="","",MAX(0,MAX($V$5:V861)))</f>
      </c>
      <c r="X861" s="20">
        <f>IF(V861="","",V861-W861)</f>
      </c>
      <c r="Y861" s="19">
        <f>IF(A861="","",IF(COUNTIF($A$5:A861,A861)=1,MAX($Y$4:Y860)+1,""))</f>
      </c>
      <c r="Z861" s="19">
        <f>IF(A861="","",TEXT(A861,"ddd"))</f>
      </c>
    </row>
    <row r="862" spans="1:26" x14ac:dyDescent="0.25">
      <c r="A862" s="15"/>
      <c r="B862" s="16"/>
      <c r="G862" s="17"/>
      <c r="H862" s="17"/>
      <c r="I862" s="17"/>
      <c r="J862" s="17"/>
      <c r="K862" s="18"/>
      <c r="Q862" s="19">
        <f>IF(D862="","",IFERROR(VLOOKUP(D862,Lists!$G$5:$I$40,3,FALSE),""))</f>
      </c>
      <c r="R862" s="20">
        <f>IF(OR(G862="",H862="",Q862=""),"",IF(E862="Short",G862-H862,H862-G862)*F862*Q862-N(K862))</f>
      </c>
      <c r="S862" s="20">
        <f>IF(OR(G862="",I862="",Q862=""),"",ABS(G862-I862)*F862*Q862)</f>
      </c>
      <c r="T862" s="21">
        <f>IF(OR(R862="",N(S862)=0),"",ROUND(R862/S862,2))</f>
      </c>
      <c r="U862" s="19">
        <f>IF(R862="","",IF(R862&gt;0,"Win",IF(R862&lt;0,"Loss","Even")))</f>
      </c>
      <c r="V862" s="20">
        <f>IF(R862="","",SUM($R$5:R862))</f>
      </c>
      <c r="W862" s="20">
        <f>IF(V862="","",MAX(0,MAX($V$5:V862)))</f>
      </c>
      <c r="X862" s="20">
        <f>IF(V862="","",V862-W862)</f>
      </c>
      <c r="Y862" s="19">
        <f>IF(A862="","",IF(COUNTIF($A$5:A862,A862)=1,MAX($Y$4:Y861)+1,""))</f>
      </c>
      <c r="Z862" s="19">
        <f>IF(A862="","",TEXT(A862,"ddd"))</f>
      </c>
    </row>
    <row r="863" spans="1:26" x14ac:dyDescent="0.25">
      <c r="A863" s="15"/>
      <c r="B863" s="16"/>
      <c r="G863" s="17"/>
      <c r="H863" s="17"/>
      <c r="I863" s="17"/>
      <c r="J863" s="17"/>
      <c r="K863" s="18"/>
      <c r="Q863" s="19">
        <f>IF(D863="","",IFERROR(VLOOKUP(D863,Lists!$G$5:$I$40,3,FALSE),""))</f>
      </c>
      <c r="R863" s="20">
        <f>IF(OR(G863="",H863="",Q863=""),"",IF(E863="Short",G863-H863,H863-G863)*F863*Q863-N(K863))</f>
      </c>
      <c r="S863" s="20">
        <f>IF(OR(G863="",I863="",Q863=""),"",ABS(G863-I863)*F863*Q863)</f>
      </c>
      <c r="T863" s="21">
        <f>IF(OR(R863="",N(S863)=0),"",ROUND(R863/S863,2))</f>
      </c>
      <c r="U863" s="19">
        <f>IF(R863="","",IF(R863&gt;0,"Win",IF(R863&lt;0,"Loss","Even")))</f>
      </c>
      <c r="V863" s="20">
        <f>IF(R863="","",SUM($R$5:R863))</f>
      </c>
      <c r="W863" s="20">
        <f>IF(V863="","",MAX(0,MAX($V$5:V863)))</f>
      </c>
      <c r="X863" s="20">
        <f>IF(V863="","",V863-W863)</f>
      </c>
      <c r="Y863" s="19">
        <f>IF(A863="","",IF(COUNTIF($A$5:A863,A863)=1,MAX($Y$4:Y862)+1,""))</f>
      </c>
      <c r="Z863" s="19">
        <f>IF(A863="","",TEXT(A863,"ddd"))</f>
      </c>
    </row>
    <row r="864" spans="1:26" x14ac:dyDescent="0.25">
      <c r="A864" s="15"/>
      <c r="B864" s="16"/>
      <c r="G864" s="17"/>
      <c r="H864" s="17"/>
      <c r="I864" s="17"/>
      <c r="J864" s="17"/>
      <c r="K864" s="18"/>
      <c r="Q864" s="19">
        <f>IF(D864="","",IFERROR(VLOOKUP(D864,Lists!$G$5:$I$40,3,FALSE),""))</f>
      </c>
      <c r="R864" s="20">
        <f>IF(OR(G864="",H864="",Q864=""),"",IF(E864="Short",G864-H864,H864-G864)*F864*Q864-N(K864))</f>
      </c>
      <c r="S864" s="20">
        <f>IF(OR(G864="",I864="",Q864=""),"",ABS(G864-I864)*F864*Q864)</f>
      </c>
      <c r="T864" s="21">
        <f>IF(OR(R864="",N(S864)=0),"",ROUND(R864/S864,2))</f>
      </c>
      <c r="U864" s="19">
        <f>IF(R864="","",IF(R864&gt;0,"Win",IF(R864&lt;0,"Loss","Even")))</f>
      </c>
      <c r="V864" s="20">
        <f>IF(R864="","",SUM($R$5:R864))</f>
      </c>
      <c r="W864" s="20">
        <f>IF(V864="","",MAX(0,MAX($V$5:V864)))</f>
      </c>
      <c r="X864" s="20">
        <f>IF(V864="","",V864-W864)</f>
      </c>
      <c r="Y864" s="19">
        <f>IF(A864="","",IF(COUNTIF($A$5:A864,A864)=1,MAX($Y$4:Y863)+1,""))</f>
      </c>
      <c r="Z864" s="19">
        <f>IF(A864="","",TEXT(A864,"ddd"))</f>
      </c>
    </row>
    <row r="865" spans="1:26" x14ac:dyDescent="0.25">
      <c r="A865" s="15"/>
      <c r="B865" s="16"/>
      <c r="G865" s="17"/>
      <c r="H865" s="17"/>
      <c r="I865" s="17"/>
      <c r="J865" s="17"/>
      <c r="K865" s="18"/>
      <c r="Q865" s="19">
        <f>IF(D865="","",IFERROR(VLOOKUP(D865,Lists!$G$5:$I$40,3,FALSE),""))</f>
      </c>
      <c r="R865" s="20">
        <f>IF(OR(G865="",H865="",Q865=""),"",IF(E865="Short",G865-H865,H865-G865)*F865*Q865-N(K865))</f>
      </c>
      <c r="S865" s="20">
        <f>IF(OR(G865="",I865="",Q865=""),"",ABS(G865-I865)*F865*Q865)</f>
      </c>
      <c r="T865" s="21">
        <f>IF(OR(R865="",N(S865)=0),"",ROUND(R865/S865,2))</f>
      </c>
      <c r="U865" s="19">
        <f>IF(R865="","",IF(R865&gt;0,"Win",IF(R865&lt;0,"Loss","Even")))</f>
      </c>
      <c r="V865" s="20">
        <f>IF(R865="","",SUM($R$5:R865))</f>
      </c>
      <c r="W865" s="20">
        <f>IF(V865="","",MAX(0,MAX($V$5:V865)))</f>
      </c>
      <c r="X865" s="20">
        <f>IF(V865="","",V865-W865)</f>
      </c>
      <c r="Y865" s="19">
        <f>IF(A865="","",IF(COUNTIF($A$5:A865,A865)=1,MAX($Y$4:Y864)+1,""))</f>
      </c>
      <c r="Z865" s="19">
        <f>IF(A865="","",TEXT(A865,"ddd"))</f>
      </c>
    </row>
    <row r="866" spans="1:26" x14ac:dyDescent="0.25">
      <c r="A866" s="15"/>
      <c r="B866" s="16"/>
      <c r="G866" s="17"/>
      <c r="H866" s="17"/>
      <c r="I866" s="17"/>
      <c r="J866" s="17"/>
      <c r="K866" s="18"/>
      <c r="Q866" s="19">
        <f>IF(D866="","",IFERROR(VLOOKUP(D866,Lists!$G$5:$I$40,3,FALSE),""))</f>
      </c>
      <c r="R866" s="20">
        <f>IF(OR(G866="",H866="",Q866=""),"",IF(E866="Short",G866-H866,H866-G866)*F866*Q866-N(K866))</f>
      </c>
      <c r="S866" s="20">
        <f>IF(OR(G866="",I866="",Q866=""),"",ABS(G866-I866)*F866*Q866)</f>
      </c>
      <c r="T866" s="21">
        <f>IF(OR(R866="",N(S866)=0),"",ROUND(R866/S866,2))</f>
      </c>
      <c r="U866" s="19">
        <f>IF(R866="","",IF(R866&gt;0,"Win",IF(R866&lt;0,"Loss","Even")))</f>
      </c>
      <c r="V866" s="20">
        <f>IF(R866="","",SUM($R$5:R866))</f>
      </c>
      <c r="W866" s="20">
        <f>IF(V866="","",MAX(0,MAX($V$5:V866)))</f>
      </c>
      <c r="X866" s="20">
        <f>IF(V866="","",V866-W866)</f>
      </c>
      <c r="Y866" s="19">
        <f>IF(A866="","",IF(COUNTIF($A$5:A866,A866)=1,MAX($Y$4:Y865)+1,""))</f>
      </c>
      <c r="Z866" s="19">
        <f>IF(A866="","",TEXT(A866,"ddd"))</f>
      </c>
    </row>
    <row r="867" spans="1:26" x14ac:dyDescent="0.25">
      <c r="A867" s="15"/>
      <c r="B867" s="16"/>
      <c r="G867" s="17"/>
      <c r="H867" s="17"/>
      <c r="I867" s="17"/>
      <c r="J867" s="17"/>
      <c r="K867" s="18"/>
      <c r="Q867" s="19">
        <f>IF(D867="","",IFERROR(VLOOKUP(D867,Lists!$G$5:$I$40,3,FALSE),""))</f>
      </c>
      <c r="R867" s="20">
        <f>IF(OR(G867="",H867="",Q867=""),"",IF(E867="Short",G867-H867,H867-G867)*F867*Q867-N(K867))</f>
      </c>
      <c r="S867" s="20">
        <f>IF(OR(G867="",I867="",Q867=""),"",ABS(G867-I867)*F867*Q867)</f>
      </c>
      <c r="T867" s="21">
        <f>IF(OR(R867="",N(S867)=0),"",ROUND(R867/S867,2))</f>
      </c>
      <c r="U867" s="19">
        <f>IF(R867="","",IF(R867&gt;0,"Win",IF(R867&lt;0,"Loss","Even")))</f>
      </c>
      <c r="V867" s="20">
        <f>IF(R867="","",SUM($R$5:R867))</f>
      </c>
      <c r="W867" s="20">
        <f>IF(V867="","",MAX(0,MAX($V$5:V867)))</f>
      </c>
      <c r="X867" s="20">
        <f>IF(V867="","",V867-W867)</f>
      </c>
      <c r="Y867" s="19">
        <f>IF(A867="","",IF(COUNTIF($A$5:A867,A867)=1,MAX($Y$4:Y866)+1,""))</f>
      </c>
      <c r="Z867" s="19">
        <f>IF(A867="","",TEXT(A867,"ddd"))</f>
      </c>
    </row>
    <row r="868" spans="1:26" x14ac:dyDescent="0.25">
      <c r="A868" s="15"/>
      <c r="B868" s="16"/>
      <c r="G868" s="17"/>
      <c r="H868" s="17"/>
      <c r="I868" s="17"/>
      <c r="J868" s="17"/>
      <c r="K868" s="18"/>
      <c r="Q868" s="19">
        <f>IF(D868="","",IFERROR(VLOOKUP(D868,Lists!$G$5:$I$40,3,FALSE),""))</f>
      </c>
      <c r="R868" s="20">
        <f>IF(OR(G868="",H868="",Q868=""),"",IF(E868="Short",G868-H868,H868-G868)*F868*Q868-N(K868))</f>
      </c>
      <c r="S868" s="20">
        <f>IF(OR(G868="",I868="",Q868=""),"",ABS(G868-I868)*F868*Q868)</f>
      </c>
      <c r="T868" s="21">
        <f>IF(OR(R868="",N(S868)=0),"",ROUND(R868/S868,2))</f>
      </c>
      <c r="U868" s="19">
        <f>IF(R868="","",IF(R868&gt;0,"Win",IF(R868&lt;0,"Loss","Even")))</f>
      </c>
      <c r="V868" s="20">
        <f>IF(R868="","",SUM($R$5:R868))</f>
      </c>
      <c r="W868" s="20">
        <f>IF(V868="","",MAX(0,MAX($V$5:V868)))</f>
      </c>
      <c r="X868" s="20">
        <f>IF(V868="","",V868-W868)</f>
      </c>
      <c r="Y868" s="19">
        <f>IF(A868="","",IF(COUNTIF($A$5:A868,A868)=1,MAX($Y$4:Y867)+1,""))</f>
      </c>
      <c r="Z868" s="19">
        <f>IF(A868="","",TEXT(A868,"ddd"))</f>
      </c>
    </row>
    <row r="869" spans="1:26" x14ac:dyDescent="0.25">
      <c r="A869" s="15"/>
      <c r="B869" s="16"/>
      <c r="G869" s="17"/>
      <c r="H869" s="17"/>
      <c r="I869" s="17"/>
      <c r="J869" s="17"/>
      <c r="K869" s="18"/>
      <c r="Q869" s="19">
        <f>IF(D869="","",IFERROR(VLOOKUP(D869,Lists!$G$5:$I$40,3,FALSE),""))</f>
      </c>
      <c r="R869" s="20">
        <f>IF(OR(G869="",H869="",Q869=""),"",IF(E869="Short",G869-H869,H869-G869)*F869*Q869-N(K869))</f>
      </c>
      <c r="S869" s="20">
        <f>IF(OR(G869="",I869="",Q869=""),"",ABS(G869-I869)*F869*Q869)</f>
      </c>
      <c r="T869" s="21">
        <f>IF(OR(R869="",N(S869)=0),"",ROUND(R869/S869,2))</f>
      </c>
      <c r="U869" s="19">
        <f>IF(R869="","",IF(R869&gt;0,"Win",IF(R869&lt;0,"Loss","Even")))</f>
      </c>
      <c r="V869" s="20">
        <f>IF(R869="","",SUM($R$5:R869))</f>
      </c>
      <c r="W869" s="20">
        <f>IF(V869="","",MAX(0,MAX($V$5:V869)))</f>
      </c>
      <c r="X869" s="20">
        <f>IF(V869="","",V869-W869)</f>
      </c>
      <c r="Y869" s="19">
        <f>IF(A869="","",IF(COUNTIF($A$5:A869,A869)=1,MAX($Y$4:Y868)+1,""))</f>
      </c>
      <c r="Z869" s="19">
        <f>IF(A869="","",TEXT(A869,"ddd"))</f>
      </c>
    </row>
    <row r="870" spans="1:26" x14ac:dyDescent="0.25">
      <c r="A870" s="15"/>
      <c r="B870" s="16"/>
      <c r="G870" s="17"/>
      <c r="H870" s="17"/>
      <c r="I870" s="17"/>
      <c r="J870" s="17"/>
      <c r="K870" s="18"/>
      <c r="Q870" s="19">
        <f>IF(D870="","",IFERROR(VLOOKUP(D870,Lists!$G$5:$I$40,3,FALSE),""))</f>
      </c>
      <c r="R870" s="20">
        <f>IF(OR(G870="",H870="",Q870=""),"",IF(E870="Short",G870-H870,H870-G870)*F870*Q870-N(K870))</f>
      </c>
      <c r="S870" s="20">
        <f>IF(OR(G870="",I870="",Q870=""),"",ABS(G870-I870)*F870*Q870)</f>
      </c>
      <c r="T870" s="21">
        <f>IF(OR(R870="",N(S870)=0),"",ROUND(R870/S870,2))</f>
      </c>
      <c r="U870" s="19">
        <f>IF(R870="","",IF(R870&gt;0,"Win",IF(R870&lt;0,"Loss","Even")))</f>
      </c>
      <c r="V870" s="20">
        <f>IF(R870="","",SUM($R$5:R870))</f>
      </c>
      <c r="W870" s="20">
        <f>IF(V870="","",MAX(0,MAX($V$5:V870)))</f>
      </c>
      <c r="X870" s="20">
        <f>IF(V870="","",V870-W870)</f>
      </c>
      <c r="Y870" s="19">
        <f>IF(A870="","",IF(COUNTIF($A$5:A870,A870)=1,MAX($Y$4:Y869)+1,""))</f>
      </c>
      <c r="Z870" s="19">
        <f>IF(A870="","",TEXT(A870,"ddd"))</f>
      </c>
    </row>
    <row r="871" spans="1:26" x14ac:dyDescent="0.25">
      <c r="A871" s="15"/>
      <c r="B871" s="16"/>
      <c r="G871" s="17"/>
      <c r="H871" s="17"/>
      <c r="I871" s="17"/>
      <c r="J871" s="17"/>
      <c r="K871" s="18"/>
      <c r="Q871" s="19">
        <f>IF(D871="","",IFERROR(VLOOKUP(D871,Lists!$G$5:$I$40,3,FALSE),""))</f>
      </c>
      <c r="R871" s="20">
        <f>IF(OR(G871="",H871="",Q871=""),"",IF(E871="Short",G871-H871,H871-G871)*F871*Q871-N(K871))</f>
      </c>
      <c r="S871" s="20">
        <f>IF(OR(G871="",I871="",Q871=""),"",ABS(G871-I871)*F871*Q871)</f>
      </c>
      <c r="T871" s="21">
        <f>IF(OR(R871="",N(S871)=0),"",ROUND(R871/S871,2))</f>
      </c>
      <c r="U871" s="19">
        <f>IF(R871="","",IF(R871&gt;0,"Win",IF(R871&lt;0,"Loss","Even")))</f>
      </c>
      <c r="V871" s="20">
        <f>IF(R871="","",SUM($R$5:R871))</f>
      </c>
      <c r="W871" s="20">
        <f>IF(V871="","",MAX(0,MAX($V$5:V871)))</f>
      </c>
      <c r="X871" s="20">
        <f>IF(V871="","",V871-W871)</f>
      </c>
      <c r="Y871" s="19">
        <f>IF(A871="","",IF(COUNTIF($A$5:A871,A871)=1,MAX($Y$4:Y870)+1,""))</f>
      </c>
      <c r="Z871" s="19">
        <f>IF(A871="","",TEXT(A871,"ddd"))</f>
      </c>
    </row>
    <row r="872" spans="1:26" x14ac:dyDescent="0.25">
      <c r="A872" s="15"/>
      <c r="B872" s="16"/>
      <c r="G872" s="17"/>
      <c r="H872" s="17"/>
      <c r="I872" s="17"/>
      <c r="J872" s="17"/>
      <c r="K872" s="18"/>
      <c r="Q872" s="19">
        <f>IF(D872="","",IFERROR(VLOOKUP(D872,Lists!$G$5:$I$40,3,FALSE),""))</f>
      </c>
      <c r="R872" s="20">
        <f>IF(OR(G872="",H872="",Q872=""),"",IF(E872="Short",G872-H872,H872-G872)*F872*Q872-N(K872))</f>
      </c>
      <c r="S872" s="20">
        <f>IF(OR(G872="",I872="",Q872=""),"",ABS(G872-I872)*F872*Q872)</f>
      </c>
      <c r="T872" s="21">
        <f>IF(OR(R872="",N(S872)=0),"",ROUND(R872/S872,2))</f>
      </c>
      <c r="U872" s="19">
        <f>IF(R872="","",IF(R872&gt;0,"Win",IF(R872&lt;0,"Loss","Even")))</f>
      </c>
      <c r="V872" s="20">
        <f>IF(R872="","",SUM($R$5:R872))</f>
      </c>
      <c r="W872" s="20">
        <f>IF(V872="","",MAX(0,MAX($V$5:V872)))</f>
      </c>
      <c r="X872" s="20">
        <f>IF(V872="","",V872-W872)</f>
      </c>
      <c r="Y872" s="19">
        <f>IF(A872="","",IF(COUNTIF($A$5:A872,A872)=1,MAX($Y$4:Y871)+1,""))</f>
      </c>
      <c r="Z872" s="19">
        <f>IF(A872="","",TEXT(A872,"ddd"))</f>
      </c>
    </row>
    <row r="873" spans="1:26" x14ac:dyDescent="0.25">
      <c r="A873" s="15"/>
      <c r="B873" s="16"/>
      <c r="G873" s="17"/>
      <c r="H873" s="17"/>
      <c r="I873" s="17"/>
      <c r="J873" s="17"/>
      <c r="K873" s="18"/>
      <c r="Q873" s="19">
        <f>IF(D873="","",IFERROR(VLOOKUP(D873,Lists!$G$5:$I$40,3,FALSE),""))</f>
      </c>
      <c r="R873" s="20">
        <f>IF(OR(G873="",H873="",Q873=""),"",IF(E873="Short",G873-H873,H873-G873)*F873*Q873-N(K873))</f>
      </c>
      <c r="S873" s="20">
        <f>IF(OR(G873="",I873="",Q873=""),"",ABS(G873-I873)*F873*Q873)</f>
      </c>
      <c r="T873" s="21">
        <f>IF(OR(R873="",N(S873)=0),"",ROUND(R873/S873,2))</f>
      </c>
      <c r="U873" s="19">
        <f>IF(R873="","",IF(R873&gt;0,"Win",IF(R873&lt;0,"Loss","Even")))</f>
      </c>
      <c r="V873" s="20">
        <f>IF(R873="","",SUM($R$5:R873))</f>
      </c>
      <c r="W873" s="20">
        <f>IF(V873="","",MAX(0,MAX($V$5:V873)))</f>
      </c>
      <c r="X873" s="20">
        <f>IF(V873="","",V873-W873)</f>
      </c>
      <c r="Y873" s="19">
        <f>IF(A873="","",IF(COUNTIF($A$5:A873,A873)=1,MAX($Y$4:Y872)+1,""))</f>
      </c>
      <c r="Z873" s="19">
        <f>IF(A873="","",TEXT(A873,"ddd"))</f>
      </c>
    </row>
    <row r="874" spans="1:26" x14ac:dyDescent="0.25">
      <c r="A874" s="15"/>
      <c r="B874" s="16"/>
      <c r="G874" s="17"/>
      <c r="H874" s="17"/>
      <c r="I874" s="17"/>
      <c r="J874" s="17"/>
      <c r="K874" s="18"/>
      <c r="Q874" s="19">
        <f>IF(D874="","",IFERROR(VLOOKUP(D874,Lists!$G$5:$I$40,3,FALSE),""))</f>
      </c>
      <c r="R874" s="20">
        <f>IF(OR(G874="",H874="",Q874=""),"",IF(E874="Short",G874-H874,H874-G874)*F874*Q874-N(K874))</f>
      </c>
      <c r="S874" s="20">
        <f>IF(OR(G874="",I874="",Q874=""),"",ABS(G874-I874)*F874*Q874)</f>
      </c>
      <c r="T874" s="21">
        <f>IF(OR(R874="",N(S874)=0),"",ROUND(R874/S874,2))</f>
      </c>
      <c r="U874" s="19">
        <f>IF(R874="","",IF(R874&gt;0,"Win",IF(R874&lt;0,"Loss","Even")))</f>
      </c>
      <c r="V874" s="20">
        <f>IF(R874="","",SUM($R$5:R874))</f>
      </c>
      <c r="W874" s="20">
        <f>IF(V874="","",MAX(0,MAX($V$5:V874)))</f>
      </c>
      <c r="X874" s="20">
        <f>IF(V874="","",V874-W874)</f>
      </c>
      <c r="Y874" s="19">
        <f>IF(A874="","",IF(COUNTIF($A$5:A874,A874)=1,MAX($Y$4:Y873)+1,""))</f>
      </c>
      <c r="Z874" s="19">
        <f>IF(A874="","",TEXT(A874,"ddd"))</f>
      </c>
    </row>
    <row r="875" spans="1:26" x14ac:dyDescent="0.25">
      <c r="A875" s="15"/>
      <c r="B875" s="16"/>
      <c r="G875" s="17"/>
      <c r="H875" s="17"/>
      <c r="I875" s="17"/>
      <c r="J875" s="17"/>
      <c r="K875" s="18"/>
      <c r="Q875" s="19">
        <f>IF(D875="","",IFERROR(VLOOKUP(D875,Lists!$G$5:$I$40,3,FALSE),""))</f>
      </c>
      <c r="R875" s="20">
        <f>IF(OR(G875="",H875="",Q875=""),"",IF(E875="Short",G875-H875,H875-G875)*F875*Q875-N(K875))</f>
      </c>
      <c r="S875" s="20">
        <f>IF(OR(G875="",I875="",Q875=""),"",ABS(G875-I875)*F875*Q875)</f>
      </c>
      <c r="T875" s="21">
        <f>IF(OR(R875="",N(S875)=0),"",ROUND(R875/S875,2))</f>
      </c>
      <c r="U875" s="19">
        <f>IF(R875="","",IF(R875&gt;0,"Win",IF(R875&lt;0,"Loss","Even")))</f>
      </c>
      <c r="V875" s="20">
        <f>IF(R875="","",SUM($R$5:R875))</f>
      </c>
      <c r="W875" s="20">
        <f>IF(V875="","",MAX(0,MAX($V$5:V875)))</f>
      </c>
      <c r="X875" s="20">
        <f>IF(V875="","",V875-W875)</f>
      </c>
      <c r="Y875" s="19">
        <f>IF(A875="","",IF(COUNTIF($A$5:A875,A875)=1,MAX($Y$4:Y874)+1,""))</f>
      </c>
      <c r="Z875" s="19">
        <f>IF(A875="","",TEXT(A875,"ddd"))</f>
      </c>
    </row>
    <row r="876" spans="1:26" x14ac:dyDescent="0.25">
      <c r="A876" s="15"/>
      <c r="B876" s="16"/>
      <c r="G876" s="17"/>
      <c r="H876" s="17"/>
      <c r="I876" s="17"/>
      <c r="J876" s="17"/>
      <c r="K876" s="18"/>
      <c r="Q876" s="19">
        <f>IF(D876="","",IFERROR(VLOOKUP(D876,Lists!$G$5:$I$40,3,FALSE),""))</f>
      </c>
      <c r="R876" s="20">
        <f>IF(OR(G876="",H876="",Q876=""),"",IF(E876="Short",G876-H876,H876-G876)*F876*Q876-N(K876))</f>
      </c>
      <c r="S876" s="20">
        <f>IF(OR(G876="",I876="",Q876=""),"",ABS(G876-I876)*F876*Q876)</f>
      </c>
      <c r="T876" s="21">
        <f>IF(OR(R876="",N(S876)=0),"",ROUND(R876/S876,2))</f>
      </c>
      <c r="U876" s="19">
        <f>IF(R876="","",IF(R876&gt;0,"Win",IF(R876&lt;0,"Loss","Even")))</f>
      </c>
      <c r="V876" s="20">
        <f>IF(R876="","",SUM($R$5:R876))</f>
      </c>
      <c r="W876" s="20">
        <f>IF(V876="","",MAX(0,MAX($V$5:V876)))</f>
      </c>
      <c r="X876" s="20">
        <f>IF(V876="","",V876-W876)</f>
      </c>
      <c r="Y876" s="19">
        <f>IF(A876="","",IF(COUNTIF($A$5:A876,A876)=1,MAX($Y$4:Y875)+1,""))</f>
      </c>
      <c r="Z876" s="19">
        <f>IF(A876="","",TEXT(A876,"ddd"))</f>
      </c>
    </row>
    <row r="877" spans="1:26" x14ac:dyDescent="0.25">
      <c r="A877" s="15"/>
      <c r="B877" s="16"/>
      <c r="G877" s="17"/>
      <c r="H877" s="17"/>
      <c r="I877" s="17"/>
      <c r="J877" s="17"/>
      <c r="K877" s="18"/>
      <c r="Q877" s="19">
        <f>IF(D877="","",IFERROR(VLOOKUP(D877,Lists!$G$5:$I$40,3,FALSE),""))</f>
      </c>
      <c r="R877" s="20">
        <f>IF(OR(G877="",H877="",Q877=""),"",IF(E877="Short",G877-H877,H877-G877)*F877*Q877-N(K877))</f>
      </c>
      <c r="S877" s="20">
        <f>IF(OR(G877="",I877="",Q877=""),"",ABS(G877-I877)*F877*Q877)</f>
      </c>
      <c r="T877" s="21">
        <f>IF(OR(R877="",N(S877)=0),"",ROUND(R877/S877,2))</f>
      </c>
      <c r="U877" s="19">
        <f>IF(R877="","",IF(R877&gt;0,"Win",IF(R877&lt;0,"Loss","Even")))</f>
      </c>
      <c r="V877" s="20">
        <f>IF(R877="","",SUM($R$5:R877))</f>
      </c>
      <c r="W877" s="20">
        <f>IF(V877="","",MAX(0,MAX($V$5:V877)))</f>
      </c>
      <c r="X877" s="20">
        <f>IF(V877="","",V877-W877)</f>
      </c>
      <c r="Y877" s="19">
        <f>IF(A877="","",IF(COUNTIF($A$5:A877,A877)=1,MAX($Y$4:Y876)+1,""))</f>
      </c>
      <c r="Z877" s="19">
        <f>IF(A877="","",TEXT(A877,"ddd"))</f>
      </c>
    </row>
    <row r="878" spans="1:26" x14ac:dyDescent="0.25">
      <c r="A878" s="15"/>
      <c r="B878" s="16"/>
      <c r="G878" s="17"/>
      <c r="H878" s="17"/>
      <c r="I878" s="17"/>
      <c r="J878" s="17"/>
      <c r="K878" s="18"/>
      <c r="Q878" s="19">
        <f>IF(D878="","",IFERROR(VLOOKUP(D878,Lists!$G$5:$I$40,3,FALSE),""))</f>
      </c>
      <c r="R878" s="20">
        <f>IF(OR(G878="",H878="",Q878=""),"",IF(E878="Short",G878-H878,H878-G878)*F878*Q878-N(K878))</f>
      </c>
      <c r="S878" s="20">
        <f>IF(OR(G878="",I878="",Q878=""),"",ABS(G878-I878)*F878*Q878)</f>
      </c>
      <c r="T878" s="21">
        <f>IF(OR(R878="",N(S878)=0),"",ROUND(R878/S878,2))</f>
      </c>
      <c r="U878" s="19">
        <f>IF(R878="","",IF(R878&gt;0,"Win",IF(R878&lt;0,"Loss","Even")))</f>
      </c>
      <c r="V878" s="20">
        <f>IF(R878="","",SUM($R$5:R878))</f>
      </c>
      <c r="W878" s="20">
        <f>IF(V878="","",MAX(0,MAX($V$5:V878)))</f>
      </c>
      <c r="X878" s="20">
        <f>IF(V878="","",V878-W878)</f>
      </c>
      <c r="Y878" s="19">
        <f>IF(A878="","",IF(COUNTIF($A$5:A878,A878)=1,MAX($Y$4:Y877)+1,""))</f>
      </c>
      <c r="Z878" s="19">
        <f>IF(A878="","",TEXT(A878,"ddd"))</f>
      </c>
    </row>
    <row r="879" spans="1:26" x14ac:dyDescent="0.25">
      <c r="A879" s="15"/>
      <c r="B879" s="16"/>
      <c r="G879" s="17"/>
      <c r="H879" s="17"/>
      <c r="I879" s="17"/>
      <c r="J879" s="17"/>
      <c r="K879" s="18"/>
      <c r="Q879" s="19">
        <f>IF(D879="","",IFERROR(VLOOKUP(D879,Lists!$G$5:$I$40,3,FALSE),""))</f>
      </c>
      <c r="R879" s="20">
        <f>IF(OR(G879="",H879="",Q879=""),"",IF(E879="Short",G879-H879,H879-G879)*F879*Q879-N(K879))</f>
      </c>
      <c r="S879" s="20">
        <f>IF(OR(G879="",I879="",Q879=""),"",ABS(G879-I879)*F879*Q879)</f>
      </c>
      <c r="T879" s="21">
        <f>IF(OR(R879="",N(S879)=0),"",ROUND(R879/S879,2))</f>
      </c>
      <c r="U879" s="19">
        <f>IF(R879="","",IF(R879&gt;0,"Win",IF(R879&lt;0,"Loss","Even")))</f>
      </c>
      <c r="V879" s="20">
        <f>IF(R879="","",SUM($R$5:R879))</f>
      </c>
      <c r="W879" s="20">
        <f>IF(V879="","",MAX(0,MAX($V$5:V879)))</f>
      </c>
      <c r="X879" s="20">
        <f>IF(V879="","",V879-W879)</f>
      </c>
      <c r="Y879" s="19">
        <f>IF(A879="","",IF(COUNTIF($A$5:A879,A879)=1,MAX($Y$4:Y878)+1,""))</f>
      </c>
      <c r="Z879" s="19">
        <f>IF(A879="","",TEXT(A879,"ddd"))</f>
      </c>
    </row>
    <row r="880" spans="1:26" x14ac:dyDescent="0.25">
      <c r="A880" s="15"/>
      <c r="B880" s="16"/>
      <c r="G880" s="17"/>
      <c r="H880" s="17"/>
      <c r="I880" s="17"/>
      <c r="J880" s="17"/>
      <c r="K880" s="18"/>
      <c r="Q880" s="19">
        <f>IF(D880="","",IFERROR(VLOOKUP(D880,Lists!$G$5:$I$40,3,FALSE),""))</f>
      </c>
      <c r="R880" s="20">
        <f>IF(OR(G880="",H880="",Q880=""),"",IF(E880="Short",G880-H880,H880-G880)*F880*Q880-N(K880))</f>
      </c>
      <c r="S880" s="20">
        <f>IF(OR(G880="",I880="",Q880=""),"",ABS(G880-I880)*F880*Q880)</f>
      </c>
      <c r="T880" s="21">
        <f>IF(OR(R880="",N(S880)=0),"",ROUND(R880/S880,2))</f>
      </c>
      <c r="U880" s="19">
        <f>IF(R880="","",IF(R880&gt;0,"Win",IF(R880&lt;0,"Loss","Even")))</f>
      </c>
      <c r="V880" s="20">
        <f>IF(R880="","",SUM($R$5:R880))</f>
      </c>
      <c r="W880" s="20">
        <f>IF(V880="","",MAX(0,MAX($V$5:V880)))</f>
      </c>
      <c r="X880" s="20">
        <f>IF(V880="","",V880-W880)</f>
      </c>
      <c r="Y880" s="19">
        <f>IF(A880="","",IF(COUNTIF($A$5:A880,A880)=1,MAX($Y$4:Y879)+1,""))</f>
      </c>
      <c r="Z880" s="19">
        <f>IF(A880="","",TEXT(A880,"ddd"))</f>
      </c>
    </row>
    <row r="881" spans="1:26" x14ac:dyDescent="0.25">
      <c r="A881" s="15"/>
      <c r="B881" s="16"/>
      <c r="G881" s="17"/>
      <c r="H881" s="17"/>
      <c r="I881" s="17"/>
      <c r="J881" s="17"/>
      <c r="K881" s="18"/>
      <c r="Q881" s="19">
        <f>IF(D881="","",IFERROR(VLOOKUP(D881,Lists!$G$5:$I$40,3,FALSE),""))</f>
      </c>
      <c r="R881" s="20">
        <f>IF(OR(G881="",H881="",Q881=""),"",IF(E881="Short",G881-H881,H881-G881)*F881*Q881-N(K881))</f>
      </c>
      <c r="S881" s="20">
        <f>IF(OR(G881="",I881="",Q881=""),"",ABS(G881-I881)*F881*Q881)</f>
      </c>
      <c r="T881" s="21">
        <f>IF(OR(R881="",N(S881)=0),"",ROUND(R881/S881,2))</f>
      </c>
      <c r="U881" s="19">
        <f>IF(R881="","",IF(R881&gt;0,"Win",IF(R881&lt;0,"Loss","Even")))</f>
      </c>
      <c r="V881" s="20">
        <f>IF(R881="","",SUM($R$5:R881))</f>
      </c>
      <c r="W881" s="20">
        <f>IF(V881="","",MAX(0,MAX($V$5:V881)))</f>
      </c>
      <c r="X881" s="20">
        <f>IF(V881="","",V881-W881)</f>
      </c>
      <c r="Y881" s="19">
        <f>IF(A881="","",IF(COUNTIF($A$5:A881,A881)=1,MAX($Y$4:Y880)+1,""))</f>
      </c>
      <c r="Z881" s="19">
        <f>IF(A881="","",TEXT(A881,"ddd"))</f>
      </c>
    </row>
    <row r="882" spans="1:26" x14ac:dyDescent="0.25">
      <c r="A882" s="15"/>
      <c r="B882" s="16"/>
      <c r="G882" s="17"/>
      <c r="H882" s="17"/>
      <c r="I882" s="17"/>
      <c r="J882" s="17"/>
      <c r="K882" s="18"/>
      <c r="Q882" s="19">
        <f>IF(D882="","",IFERROR(VLOOKUP(D882,Lists!$G$5:$I$40,3,FALSE),""))</f>
      </c>
      <c r="R882" s="20">
        <f>IF(OR(G882="",H882="",Q882=""),"",IF(E882="Short",G882-H882,H882-G882)*F882*Q882-N(K882))</f>
      </c>
      <c r="S882" s="20">
        <f>IF(OR(G882="",I882="",Q882=""),"",ABS(G882-I882)*F882*Q882)</f>
      </c>
      <c r="T882" s="21">
        <f>IF(OR(R882="",N(S882)=0),"",ROUND(R882/S882,2))</f>
      </c>
      <c r="U882" s="19">
        <f>IF(R882="","",IF(R882&gt;0,"Win",IF(R882&lt;0,"Loss","Even")))</f>
      </c>
      <c r="V882" s="20">
        <f>IF(R882="","",SUM($R$5:R882))</f>
      </c>
      <c r="W882" s="20">
        <f>IF(V882="","",MAX(0,MAX($V$5:V882)))</f>
      </c>
      <c r="X882" s="20">
        <f>IF(V882="","",V882-W882)</f>
      </c>
      <c r="Y882" s="19">
        <f>IF(A882="","",IF(COUNTIF($A$5:A882,A882)=1,MAX($Y$4:Y881)+1,""))</f>
      </c>
      <c r="Z882" s="19">
        <f>IF(A882="","",TEXT(A882,"ddd"))</f>
      </c>
    </row>
    <row r="883" spans="1:26" x14ac:dyDescent="0.25">
      <c r="A883" s="15"/>
      <c r="B883" s="16"/>
      <c r="G883" s="17"/>
      <c r="H883" s="17"/>
      <c r="I883" s="17"/>
      <c r="J883" s="17"/>
      <c r="K883" s="18"/>
      <c r="Q883" s="19">
        <f>IF(D883="","",IFERROR(VLOOKUP(D883,Lists!$G$5:$I$40,3,FALSE),""))</f>
      </c>
      <c r="R883" s="20">
        <f>IF(OR(G883="",H883="",Q883=""),"",IF(E883="Short",G883-H883,H883-G883)*F883*Q883-N(K883))</f>
      </c>
      <c r="S883" s="20">
        <f>IF(OR(G883="",I883="",Q883=""),"",ABS(G883-I883)*F883*Q883)</f>
      </c>
      <c r="T883" s="21">
        <f>IF(OR(R883="",N(S883)=0),"",ROUND(R883/S883,2))</f>
      </c>
      <c r="U883" s="19">
        <f>IF(R883="","",IF(R883&gt;0,"Win",IF(R883&lt;0,"Loss","Even")))</f>
      </c>
      <c r="V883" s="20">
        <f>IF(R883="","",SUM($R$5:R883))</f>
      </c>
      <c r="W883" s="20">
        <f>IF(V883="","",MAX(0,MAX($V$5:V883)))</f>
      </c>
      <c r="X883" s="20">
        <f>IF(V883="","",V883-W883)</f>
      </c>
      <c r="Y883" s="19">
        <f>IF(A883="","",IF(COUNTIF($A$5:A883,A883)=1,MAX($Y$4:Y882)+1,""))</f>
      </c>
      <c r="Z883" s="19">
        <f>IF(A883="","",TEXT(A883,"ddd"))</f>
      </c>
    </row>
    <row r="884" spans="1:26" x14ac:dyDescent="0.25">
      <c r="A884" s="15"/>
      <c r="B884" s="16"/>
      <c r="G884" s="17"/>
      <c r="H884" s="17"/>
      <c r="I884" s="17"/>
      <c r="J884" s="17"/>
      <c r="K884" s="18"/>
      <c r="Q884" s="19">
        <f>IF(D884="","",IFERROR(VLOOKUP(D884,Lists!$G$5:$I$40,3,FALSE),""))</f>
      </c>
      <c r="R884" s="20">
        <f>IF(OR(G884="",H884="",Q884=""),"",IF(E884="Short",G884-H884,H884-G884)*F884*Q884-N(K884))</f>
      </c>
      <c r="S884" s="20">
        <f>IF(OR(G884="",I884="",Q884=""),"",ABS(G884-I884)*F884*Q884)</f>
      </c>
      <c r="T884" s="21">
        <f>IF(OR(R884="",N(S884)=0),"",ROUND(R884/S884,2))</f>
      </c>
      <c r="U884" s="19">
        <f>IF(R884="","",IF(R884&gt;0,"Win",IF(R884&lt;0,"Loss","Even")))</f>
      </c>
      <c r="V884" s="20">
        <f>IF(R884="","",SUM($R$5:R884))</f>
      </c>
      <c r="W884" s="20">
        <f>IF(V884="","",MAX(0,MAX($V$5:V884)))</f>
      </c>
      <c r="X884" s="20">
        <f>IF(V884="","",V884-W884)</f>
      </c>
      <c r="Y884" s="19">
        <f>IF(A884="","",IF(COUNTIF($A$5:A884,A884)=1,MAX($Y$4:Y883)+1,""))</f>
      </c>
      <c r="Z884" s="19">
        <f>IF(A884="","",TEXT(A884,"ddd"))</f>
      </c>
    </row>
    <row r="885" spans="1:26" x14ac:dyDescent="0.25">
      <c r="A885" s="15"/>
      <c r="B885" s="16"/>
      <c r="G885" s="17"/>
      <c r="H885" s="17"/>
      <c r="I885" s="17"/>
      <c r="J885" s="17"/>
      <c r="K885" s="18"/>
      <c r="Q885" s="19">
        <f>IF(D885="","",IFERROR(VLOOKUP(D885,Lists!$G$5:$I$40,3,FALSE),""))</f>
      </c>
      <c r="R885" s="20">
        <f>IF(OR(G885="",H885="",Q885=""),"",IF(E885="Short",G885-H885,H885-G885)*F885*Q885-N(K885))</f>
      </c>
      <c r="S885" s="20">
        <f>IF(OR(G885="",I885="",Q885=""),"",ABS(G885-I885)*F885*Q885)</f>
      </c>
      <c r="T885" s="21">
        <f>IF(OR(R885="",N(S885)=0),"",ROUND(R885/S885,2))</f>
      </c>
      <c r="U885" s="19">
        <f>IF(R885="","",IF(R885&gt;0,"Win",IF(R885&lt;0,"Loss","Even")))</f>
      </c>
      <c r="V885" s="20">
        <f>IF(R885="","",SUM($R$5:R885))</f>
      </c>
      <c r="W885" s="20">
        <f>IF(V885="","",MAX(0,MAX($V$5:V885)))</f>
      </c>
      <c r="X885" s="20">
        <f>IF(V885="","",V885-W885)</f>
      </c>
      <c r="Y885" s="19">
        <f>IF(A885="","",IF(COUNTIF($A$5:A885,A885)=1,MAX($Y$4:Y884)+1,""))</f>
      </c>
      <c r="Z885" s="19">
        <f>IF(A885="","",TEXT(A885,"ddd"))</f>
      </c>
    </row>
    <row r="886" spans="1:26" x14ac:dyDescent="0.25">
      <c r="A886" s="15"/>
      <c r="B886" s="16"/>
      <c r="G886" s="17"/>
      <c r="H886" s="17"/>
      <c r="I886" s="17"/>
      <c r="J886" s="17"/>
      <c r="K886" s="18"/>
      <c r="Q886" s="19">
        <f>IF(D886="","",IFERROR(VLOOKUP(D886,Lists!$G$5:$I$40,3,FALSE),""))</f>
      </c>
      <c r="R886" s="20">
        <f>IF(OR(G886="",H886="",Q886=""),"",IF(E886="Short",G886-H886,H886-G886)*F886*Q886-N(K886))</f>
      </c>
      <c r="S886" s="20">
        <f>IF(OR(G886="",I886="",Q886=""),"",ABS(G886-I886)*F886*Q886)</f>
      </c>
      <c r="T886" s="21">
        <f>IF(OR(R886="",N(S886)=0),"",ROUND(R886/S886,2))</f>
      </c>
      <c r="U886" s="19">
        <f>IF(R886="","",IF(R886&gt;0,"Win",IF(R886&lt;0,"Loss","Even")))</f>
      </c>
      <c r="V886" s="20">
        <f>IF(R886="","",SUM($R$5:R886))</f>
      </c>
      <c r="W886" s="20">
        <f>IF(V886="","",MAX(0,MAX($V$5:V886)))</f>
      </c>
      <c r="X886" s="20">
        <f>IF(V886="","",V886-W886)</f>
      </c>
      <c r="Y886" s="19">
        <f>IF(A886="","",IF(COUNTIF($A$5:A886,A886)=1,MAX($Y$4:Y885)+1,""))</f>
      </c>
      <c r="Z886" s="19">
        <f>IF(A886="","",TEXT(A886,"ddd"))</f>
      </c>
    </row>
    <row r="887" spans="1:26" x14ac:dyDescent="0.25">
      <c r="A887" s="15"/>
      <c r="B887" s="16"/>
      <c r="G887" s="17"/>
      <c r="H887" s="17"/>
      <c r="I887" s="17"/>
      <c r="J887" s="17"/>
      <c r="K887" s="18"/>
      <c r="Q887" s="19">
        <f>IF(D887="","",IFERROR(VLOOKUP(D887,Lists!$G$5:$I$40,3,FALSE),""))</f>
      </c>
      <c r="R887" s="20">
        <f>IF(OR(G887="",H887="",Q887=""),"",IF(E887="Short",G887-H887,H887-G887)*F887*Q887-N(K887))</f>
      </c>
      <c r="S887" s="20">
        <f>IF(OR(G887="",I887="",Q887=""),"",ABS(G887-I887)*F887*Q887)</f>
      </c>
      <c r="T887" s="21">
        <f>IF(OR(R887="",N(S887)=0),"",ROUND(R887/S887,2))</f>
      </c>
      <c r="U887" s="19">
        <f>IF(R887="","",IF(R887&gt;0,"Win",IF(R887&lt;0,"Loss","Even")))</f>
      </c>
      <c r="V887" s="20">
        <f>IF(R887="","",SUM($R$5:R887))</f>
      </c>
      <c r="W887" s="20">
        <f>IF(V887="","",MAX(0,MAX($V$5:V887)))</f>
      </c>
      <c r="X887" s="20">
        <f>IF(V887="","",V887-W887)</f>
      </c>
      <c r="Y887" s="19">
        <f>IF(A887="","",IF(COUNTIF($A$5:A887,A887)=1,MAX($Y$4:Y886)+1,""))</f>
      </c>
      <c r="Z887" s="19">
        <f>IF(A887="","",TEXT(A887,"ddd"))</f>
      </c>
    </row>
    <row r="888" spans="1:26" x14ac:dyDescent="0.25">
      <c r="A888" s="15"/>
      <c r="B888" s="16"/>
      <c r="G888" s="17"/>
      <c r="H888" s="17"/>
      <c r="I888" s="17"/>
      <c r="J888" s="17"/>
      <c r="K888" s="18"/>
      <c r="Q888" s="19">
        <f>IF(D888="","",IFERROR(VLOOKUP(D888,Lists!$G$5:$I$40,3,FALSE),""))</f>
      </c>
      <c r="R888" s="20">
        <f>IF(OR(G888="",H888="",Q888=""),"",IF(E888="Short",G888-H888,H888-G888)*F888*Q888-N(K888))</f>
      </c>
      <c r="S888" s="20">
        <f>IF(OR(G888="",I888="",Q888=""),"",ABS(G888-I888)*F888*Q888)</f>
      </c>
      <c r="T888" s="21">
        <f>IF(OR(R888="",N(S888)=0),"",ROUND(R888/S888,2))</f>
      </c>
      <c r="U888" s="19">
        <f>IF(R888="","",IF(R888&gt;0,"Win",IF(R888&lt;0,"Loss","Even")))</f>
      </c>
      <c r="V888" s="20">
        <f>IF(R888="","",SUM($R$5:R888))</f>
      </c>
      <c r="W888" s="20">
        <f>IF(V888="","",MAX(0,MAX($V$5:V888)))</f>
      </c>
      <c r="X888" s="20">
        <f>IF(V888="","",V888-W888)</f>
      </c>
      <c r="Y888" s="19">
        <f>IF(A888="","",IF(COUNTIF($A$5:A888,A888)=1,MAX($Y$4:Y887)+1,""))</f>
      </c>
      <c r="Z888" s="19">
        <f>IF(A888="","",TEXT(A888,"ddd"))</f>
      </c>
    </row>
    <row r="889" spans="1:26" x14ac:dyDescent="0.25">
      <c r="A889" s="15"/>
      <c r="B889" s="16"/>
      <c r="G889" s="17"/>
      <c r="H889" s="17"/>
      <c r="I889" s="17"/>
      <c r="J889" s="17"/>
      <c r="K889" s="18"/>
      <c r="Q889" s="19">
        <f>IF(D889="","",IFERROR(VLOOKUP(D889,Lists!$G$5:$I$40,3,FALSE),""))</f>
      </c>
      <c r="R889" s="20">
        <f>IF(OR(G889="",H889="",Q889=""),"",IF(E889="Short",G889-H889,H889-G889)*F889*Q889-N(K889))</f>
      </c>
      <c r="S889" s="20">
        <f>IF(OR(G889="",I889="",Q889=""),"",ABS(G889-I889)*F889*Q889)</f>
      </c>
      <c r="T889" s="21">
        <f>IF(OR(R889="",N(S889)=0),"",ROUND(R889/S889,2))</f>
      </c>
      <c r="U889" s="19">
        <f>IF(R889="","",IF(R889&gt;0,"Win",IF(R889&lt;0,"Loss","Even")))</f>
      </c>
      <c r="V889" s="20">
        <f>IF(R889="","",SUM($R$5:R889))</f>
      </c>
      <c r="W889" s="20">
        <f>IF(V889="","",MAX(0,MAX($V$5:V889)))</f>
      </c>
      <c r="X889" s="20">
        <f>IF(V889="","",V889-W889)</f>
      </c>
      <c r="Y889" s="19">
        <f>IF(A889="","",IF(COUNTIF($A$5:A889,A889)=1,MAX($Y$4:Y888)+1,""))</f>
      </c>
      <c r="Z889" s="19">
        <f>IF(A889="","",TEXT(A889,"ddd"))</f>
      </c>
    </row>
    <row r="890" spans="1:26" x14ac:dyDescent="0.25">
      <c r="A890" s="15"/>
      <c r="B890" s="16"/>
      <c r="G890" s="17"/>
      <c r="H890" s="17"/>
      <c r="I890" s="17"/>
      <c r="J890" s="17"/>
      <c r="K890" s="18"/>
      <c r="Q890" s="19">
        <f>IF(D890="","",IFERROR(VLOOKUP(D890,Lists!$G$5:$I$40,3,FALSE),""))</f>
      </c>
      <c r="R890" s="20">
        <f>IF(OR(G890="",H890="",Q890=""),"",IF(E890="Short",G890-H890,H890-G890)*F890*Q890-N(K890))</f>
      </c>
      <c r="S890" s="20">
        <f>IF(OR(G890="",I890="",Q890=""),"",ABS(G890-I890)*F890*Q890)</f>
      </c>
      <c r="T890" s="21">
        <f>IF(OR(R890="",N(S890)=0),"",ROUND(R890/S890,2))</f>
      </c>
      <c r="U890" s="19">
        <f>IF(R890="","",IF(R890&gt;0,"Win",IF(R890&lt;0,"Loss","Even")))</f>
      </c>
      <c r="V890" s="20">
        <f>IF(R890="","",SUM($R$5:R890))</f>
      </c>
      <c r="W890" s="20">
        <f>IF(V890="","",MAX(0,MAX($V$5:V890)))</f>
      </c>
      <c r="X890" s="20">
        <f>IF(V890="","",V890-W890)</f>
      </c>
      <c r="Y890" s="19">
        <f>IF(A890="","",IF(COUNTIF($A$5:A890,A890)=1,MAX($Y$4:Y889)+1,""))</f>
      </c>
      <c r="Z890" s="19">
        <f>IF(A890="","",TEXT(A890,"ddd"))</f>
      </c>
    </row>
    <row r="891" spans="1:26" x14ac:dyDescent="0.25">
      <c r="A891" s="15"/>
      <c r="B891" s="16"/>
      <c r="G891" s="17"/>
      <c r="H891" s="17"/>
      <c r="I891" s="17"/>
      <c r="J891" s="17"/>
      <c r="K891" s="18"/>
      <c r="Q891" s="19">
        <f>IF(D891="","",IFERROR(VLOOKUP(D891,Lists!$G$5:$I$40,3,FALSE),""))</f>
      </c>
      <c r="R891" s="20">
        <f>IF(OR(G891="",H891="",Q891=""),"",IF(E891="Short",G891-H891,H891-G891)*F891*Q891-N(K891))</f>
      </c>
      <c r="S891" s="20">
        <f>IF(OR(G891="",I891="",Q891=""),"",ABS(G891-I891)*F891*Q891)</f>
      </c>
      <c r="T891" s="21">
        <f>IF(OR(R891="",N(S891)=0),"",ROUND(R891/S891,2))</f>
      </c>
      <c r="U891" s="19">
        <f>IF(R891="","",IF(R891&gt;0,"Win",IF(R891&lt;0,"Loss","Even")))</f>
      </c>
      <c r="V891" s="20">
        <f>IF(R891="","",SUM($R$5:R891))</f>
      </c>
      <c r="W891" s="20">
        <f>IF(V891="","",MAX(0,MAX($V$5:V891)))</f>
      </c>
      <c r="X891" s="20">
        <f>IF(V891="","",V891-W891)</f>
      </c>
      <c r="Y891" s="19">
        <f>IF(A891="","",IF(COUNTIF($A$5:A891,A891)=1,MAX($Y$4:Y890)+1,""))</f>
      </c>
      <c r="Z891" s="19">
        <f>IF(A891="","",TEXT(A891,"ddd"))</f>
      </c>
    </row>
    <row r="892" spans="1:26" x14ac:dyDescent="0.25">
      <c r="A892" s="15"/>
      <c r="B892" s="16"/>
      <c r="G892" s="17"/>
      <c r="H892" s="17"/>
      <c r="I892" s="17"/>
      <c r="J892" s="17"/>
      <c r="K892" s="18"/>
      <c r="Q892" s="19">
        <f>IF(D892="","",IFERROR(VLOOKUP(D892,Lists!$G$5:$I$40,3,FALSE),""))</f>
      </c>
      <c r="R892" s="20">
        <f>IF(OR(G892="",H892="",Q892=""),"",IF(E892="Short",G892-H892,H892-G892)*F892*Q892-N(K892))</f>
      </c>
      <c r="S892" s="20">
        <f>IF(OR(G892="",I892="",Q892=""),"",ABS(G892-I892)*F892*Q892)</f>
      </c>
      <c r="T892" s="21">
        <f>IF(OR(R892="",N(S892)=0),"",ROUND(R892/S892,2))</f>
      </c>
      <c r="U892" s="19">
        <f>IF(R892="","",IF(R892&gt;0,"Win",IF(R892&lt;0,"Loss","Even")))</f>
      </c>
      <c r="V892" s="20">
        <f>IF(R892="","",SUM($R$5:R892))</f>
      </c>
      <c r="W892" s="20">
        <f>IF(V892="","",MAX(0,MAX($V$5:V892)))</f>
      </c>
      <c r="X892" s="20">
        <f>IF(V892="","",V892-W892)</f>
      </c>
      <c r="Y892" s="19">
        <f>IF(A892="","",IF(COUNTIF($A$5:A892,A892)=1,MAX($Y$4:Y891)+1,""))</f>
      </c>
      <c r="Z892" s="19">
        <f>IF(A892="","",TEXT(A892,"ddd"))</f>
      </c>
    </row>
    <row r="893" spans="1:26" x14ac:dyDescent="0.25">
      <c r="A893" s="15"/>
      <c r="B893" s="16"/>
      <c r="G893" s="17"/>
      <c r="H893" s="17"/>
      <c r="I893" s="17"/>
      <c r="J893" s="17"/>
      <c r="K893" s="18"/>
      <c r="Q893" s="19">
        <f>IF(D893="","",IFERROR(VLOOKUP(D893,Lists!$G$5:$I$40,3,FALSE),""))</f>
      </c>
      <c r="R893" s="20">
        <f>IF(OR(G893="",H893="",Q893=""),"",IF(E893="Short",G893-H893,H893-G893)*F893*Q893-N(K893))</f>
      </c>
      <c r="S893" s="20">
        <f>IF(OR(G893="",I893="",Q893=""),"",ABS(G893-I893)*F893*Q893)</f>
      </c>
      <c r="T893" s="21">
        <f>IF(OR(R893="",N(S893)=0),"",ROUND(R893/S893,2))</f>
      </c>
      <c r="U893" s="19">
        <f>IF(R893="","",IF(R893&gt;0,"Win",IF(R893&lt;0,"Loss","Even")))</f>
      </c>
      <c r="V893" s="20">
        <f>IF(R893="","",SUM($R$5:R893))</f>
      </c>
      <c r="W893" s="20">
        <f>IF(V893="","",MAX(0,MAX($V$5:V893)))</f>
      </c>
      <c r="X893" s="20">
        <f>IF(V893="","",V893-W893)</f>
      </c>
      <c r="Y893" s="19">
        <f>IF(A893="","",IF(COUNTIF($A$5:A893,A893)=1,MAX($Y$4:Y892)+1,""))</f>
      </c>
      <c r="Z893" s="19">
        <f>IF(A893="","",TEXT(A893,"ddd"))</f>
      </c>
    </row>
    <row r="894" spans="1:26" x14ac:dyDescent="0.25">
      <c r="A894" s="15"/>
      <c r="B894" s="16"/>
      <c r="G894" s="17"/>
      <c r="H894" s="17"/>
      <c r="I894" s="17"/>
      <c r="J894" s="17"/>
      <c r="K894" s="18"/>
      <c r="Q894" s="19">
        <f>IF(D894="","",IFERROR(VLOOKUP(D894,Lists!$G$5:$I$40,3,FALSE),""))</f>
      </c>
      <c r="R894" s="20">
        <f>IF(OR(G894="",H894="",Q894=""),"",IF(E894="Short",G894-H894,H894-G894)*F894*Q894-N(K894))</f>
      </c>
      <c r="S894" s="20">
        <f>IF(OR(G894="",I894="",Q894=""),"",ABS(G894-I894)*F894*Q894)</f>
      </c>
      <c r="T894" s="21">
        <f>IF(OR(R894="",N(S894)=0),"",ROUND(R894/S894,2))</f>
      </c>
      <c r="U894" s="19">
        <f>IF(R894="","",IF(R894&gt;0,"Win",IF(R894&lt;0,"Loss","Even")))</f>
      </c>
      <c r="V894" s="20">
        <f>IF(R894="","",SUM($R$5:R894))</f>
      </c>
      <c r="W894" s="20">
        <f>IF(V894="","",MAX(0,MAX($V$5:V894)))</f>
      </c>
      <c r="X894" s="20">
        <f>IF(V894="","",V894-W894)</f>
      </c>
      <c r="Y894" s="19">
        <f>IF(A894="","",IF(COUNTIF($A$5:A894,A894)=1,MAX($Y$4:Y893)+1,""))</f>
      </c>
      <c r="Z894" s="19">
        <f>IF(A894="","",TEXT(A894,"ddd"))</f>
      </c>
    </row>
    <row r="895" spans="1:26" x14ac:dyDescent="0.25">
      <c r="A895" s="15"/>
      <c r="B895" s="16"/>
      <c r="G895" s="17"/>
      <c r="H895" s="17"/>
      <c r="I895" s="17"/>
      <c r="J895" s="17"/>
      <c r="K895" s="18"/>
      <c r="Q895" s="19">
        <f>IF(D895="","",IFERROR(VLOOKUP(D895,Lists!$G$5:$I$40,3,FALSE),""))</f>
      </c>
      <c r="R895" s="20">
        <f>IF(OR(G895="",H895="",Q895=""),"",IF(E895="Short",G895-H895,H895-G895)*F895*Q895-N(K895))</f>
      </c>
      <c r="S895" s="20">
        <f>IF(OR(G895="",I895="",Q895=""),"",ABS(G895-I895)*F895*Q895)</f>
      </c>
      <c r="T895" s="21">
        <f>IF(OR(R895="",N(S895)=0),"",ROUND(R895/S895,2))</f>
      </c>
      <c r="U895" s="19">
        <f>IF(R895="","",IF(R895&gt;0,"Win",IF(R895&lt;0,"Loss","Even")))</f>
      </c>
      <c r="V895" s="20">
        <f>IF(R895="","",SUM($R$5:R895))</f>
      </c>
      <c r="W895" s="20">
        <f>IF(V895="","",MAX(0,MAX($V$5:V895)))</f>
      </c>
      <c r="X895" s="20">
        <f>IF(V895="","",V895-W895)</f>
      </c>
      <c r="Y895" s="19">
        <f>IF(A895="","",IF(COUNTIF($A$5:A895,A895)=1,MAX($Y$4:Y894)+1,""))</f>
      </c>
      <c r="Z895" s="19">
        <f>IF(A895="","",TEXT(A895,"ddd"))</f>
      </c>
    </row>
    <row r="896" spans="1:26" x14ac:dyDescent="0.25">
      <c r="A896" s="15"/>
      <c r="B896" s="16"/>
      <c r="G896" s="17"/>
      <c r="H896" s="17"/>
      <c r="I896" s="17"/>
      <c r="J896" s="17"/>
      <c r="K896" s="18"/>
      <c r="Q896" s="19">
        <f>IF(D896="","",IFERROR(VLOOKUP(D896,Lists!$G$5:$I$40,3,FALSE),""))</f>
      </c>
      <c r="R896" s="20">
        <f>IF(OR(G896="",H896="",Q896=""),"",IF(E896="Short",G896-H896,H896-G896)*F896*Q896-N(K896))</f>
      </c>
      <c r="S896" s="20">
        <f>IF(OR(G896="",I896="",Q896=""),"",ABS(G896-I896)*F896*Q896)</f>
      </c>
      <c r="T896" s="21">
        <f>IF(OR(R896="",N(S896)=0),"",ROUND(R896/S896,2))</f>
      </c>
      <c r="U896" s="19">
        <f>IF(R896="","",IF(R896&gt;0,"Win",IF(R896&lt;0,"Loss","Even")))</f>
      </c>
      <c r="V896" s="20">
        <f>IF(R896="","",SUM($R$5:R896))</f>
      </c>
      <c r="W896" s="20">
        <f>IF(V896="","",MAX(0,MAX($V$5:V896)))</f>
      </c>
      <c r="X896" s="20">
        <f>IF(V896="","",V896-W896)</f>
      </c>
      <c r="Y896" s="19">
        <f>IF(A896="","",IF(COUNTIF($A$5:A896,A896)=1,MAX($Y$4:Y895)+1,""))</f>
      </c>
      <c r="Z896" s="19">
        <f>IF(A896="","",TEXT(A896,"ddd"))</f>
      </c>
    </row>
    <row r="897" spans="1:26" x14ac:dyDescent="0.25">
      <c r="A897" s="15"/>
      <c r="B897" s="16"/>
      <c r="G897" s="17"/>
      <c r="H897" s="17"/>
      <c r="I897" s="17"/>
      <c r="J897" s="17"/>
      <c r="K897" s="18"/>
      <c r="Q897" s="19">
        <f>IF(D897="","",IFERROR(VLOOKUP(D897,Lists!$G$5:$I$40,3,FALSE),""))</f>
      </c>
      <c r="R897" s="20">
        <f>IF(OR(G897="",H897="",Q897=""),"",IF(E897="Short",G897-H897,H897-G897)*F897*Q897-N(K897))</f>
      </c>
      <c r="S897" s="20">
        <f>IF(OR(G897="",I897="",Q897=""),"",ABS(G897-I897)*F897*Q897)</f>
      </c>
      <c r="T897" s="21">
        <f>IF(OR(R897="",N(S897)=0),"",ROUND(R897/S897,2))</f>
      </c>
      <c r="U897" s="19">
        <f>IF(R897="","",IF(R897&gt;0,"Win",IF(R897&lt;0,"Loss","Even")))</f>
      </c>
      <c r="V897" s="20">
        <f>IF(R897="","",SUM($R$5:R897))</f>
      </c>
      <c r="W897" s="20">
        <f>IF(V897="","",MAX(0,MAX($V$5:V897)))</f>
      </c>
      <c r="X897" s="20">
        <f>IF(V897="","",V897-W897)</f>
      </c>
      <c r="Y897" s="19">
        <f>IF(A897="","",IF(COUNTIF($A$5:A897,A897)=1,MAX($Y$4:Y896)+1,""))</f>
      </c>
      <c r="Z897" s="19">
        <f>IF(A897="","",TEXT(A897,"ddd"))</f>
      </c>
    </row>
    <row r="898" spans="1:26" x14ac:dyDescent="0.25">
      <c r="A898" s="15"/>
      <c r="B898" s="16"/>
      <c r="G898" s="17"/>
      <c r="H898" s="17"/>
      <c r="I898" s="17"/>
      <c r="J898" s="17"/>
      <c r="K898" s="18"/>
      <c r="Q898" s="19">
        <f>IF(D898="","",IFERROR(VLOOKUP(D898,Lists!$G$5:$I$40,3,FALSE),""))</f>
      </c>
      <c r="R898" s="20">
        <f>IF(OR(G898="",H898="",Q898=""),"",IF(E898="Short",G898-H898,H898-G898)*F898*Q898-N(K898))</f>
      </c>
      <c r="S898" s="20">
        <f>IF(OR(G898="",I898="",Q898=""),"",ABS(G898-I898)*F898*Q898)</f>
      </c>
      <c r="T898" s="21">
        <f>IF(OR(R898="",N(S898)=0),"",ROUND(R898/S898,2))</f>
      </c>
      <c r="U898" s="19">
        <f>IF(R898="","",IF(R898&gt;0,"Win",IF(R898&lt;0,"Loss","Even")))</f>
      </c>
      <c r="V898" s="20">
        <f>IF(R898="","",SUM($R$5:R898))</f>
      </c>
      <c r="W898" s="20">
        <f>IF(V898="","",MAX(0,MAX($V$5:V898)))</f>
      </c>
      <c r="X898" s="20">
        <f>IF(V898="","",V898-W898)</f>
      </c>
      <c r="Y898" s="19">
        <f>IF(A898="","",IF(COUNTIF($A$5:A898,A898)=1,MAX($Y$4:Y897)+1,""))</f>
      </c>
      <c r="Z898" s="19">
        <f>IF(A898="","",TEXT(A898,"ddd"))</f>
      </c>
    </row>
    <row r="899" spans="1:26" x14ac:dyDescent="0.25">
      <c r="A899" s="15"/>
      <c r="B899" s="16"/>
      <c r="G899" s="17"/>
      <c r="H899" s="17"/>
      <c r="I899" s="17"/>
      <c r="J899" s="17"/>
      <c r="K899" s="18"/>
      <c r="Q899" s="19">
        <f>IF(D899="","",IFERROR(VLOOKUP(D899,Lists!$G$5:$I$40,3,FALSE),""))</f>
      </c>
      <c r="R899" s="20">
        <f>IF(OR(G899="",H899="",Q899=""),"",IF(E899="Short",G899-H899,H899-G899)*F899*Q899-N(K899))</f>
      </c>
      <c r="S899" s="20">
        <f>IF(OR(G899="",I899="",Q899=""),"",ABS(G899-I899)*F899*Q899)</f>
      </c>
      <c r="T899" s="21">
        <f>IF(OR(R899="",N(S899)=0),"",ROUND(R899/S899,2))</f>
      </c>
      <c r="U899" s="19">
        <f>IF(R899="","",IF(R899&gt;0,"Win",IF(R899&lt;0,"Loss","Even")))</f>
      </c>
      <c r="V899" s="20">
        <f>IF(R899="","",SUM($R$5:R899))</f>
      </c>
      <c r="W899" s="20">
        <f>IF(V899="","",MAX(0,MAX($V$5:V899)))</f>
      </c>
      <c r="X899" s="20">
        <f>IF(V899="","",V899-W899)</f>
      </c>
      <c r="Y899" s="19">
        <f>IF(A899="","",IF(COUNTIF($A$5:A899,A899)=1,MAX($Y$4:Y898)+1,""))</f>
      </c>
      <c r="Z899" s="19">
        <f>IF(A899="","",TEXT(A899,"ddd"))</f>
      </c>
    </row>
    <row r="900" spans="1:26" x14ac:dyDescent="0.25">
      <c r="A900" s="15"/>
      <c r="B900" s="16"/>
      <c r="G900" s="17"/>
      <c r="H900" s="17"/>
      <c r="I900" s="17"/>
      <c r="J900" s="17"/>
      <c r="K900" s="18"/>
      <c r="Q900" s="19">
        <f>IF(D900="","",IFERROR(VLOOKUP(D900,Lists!$G$5:$I$40,3,FALSE),""))</f>
      </c>
      <c r="R900" s="20">
        <f>IF(OR(G900="",H900="",Q900=""),"",IF(E900="Short",G900-H900,H900-G900)*F900*Q900-N(K900))</f>
      </c>
      <c r="S900" s="20">
        <f>IF(OR(G900="",I900="",Q900=""),"",ABS(G900-I900)*F900*Q900)</f>
      </c>
      <c r="T900" s="21">
        <f>IF(OR(R900="",N(S900)=0),"",ROUND(R900/S900,2))</f>
      </c>
      <c r="U900" s="19">
        <f>IF(R900="","",IF(R900&gt;0,"Win",IF(R900&lt;0,"Loss","Even")))</f>
      </c>
      <c r="V900" s="20">
        <f>IF(R900="","",SUM($R$5:R900))</f>
      </c>
      <c r="W900" s="20">
        <f>IF(V900="","",MAX(0,MAX($V$5:V900)))</f>
      </c>
      <c r="X900" s="20">
        <f>IF(V900="","",V900-W900)</f>
      </c>
      <c r="Y900" s="19">
        <f>IF(A900="","",IF(COUNTIF($A$5:A900,A900)=1,MAX($Y$4:Y899)+1,""))</f>
      </c>
      <c r="Z900" s="19">
        <f>IF(A900="","",TEXT(A900,"ddd"))</f>
      </c>
    </row>
    <row r="901" spans="1:26" x14ac:dyDescent="0.25">
      <c r="A901" s="15"/>
      <c r="B901" s="16"/>
      <c r="G901" s="17"/>
      <c r="H901" s="17"/>
      <c r="I901" s="17"/>
      <c r="J901" s="17"/>
      <c r="K901" s="18"/>
      <c r="Q901" s="19">
        <f>IF(D901="","",IFERROR(VLOOKUP(D901,Lists!$G$5:$I$40,3,FALSE),""))</f>
      </c>
      <c r="R901" s="20">
        <f>IF(OR(G901="",H901="",Q901=""),"",IF(E901="Short",G901-H901,H901-G901)*F901*Q901-N(K901))</f>
      </c>
      <c r="S901" s="20">
        <f>IF(OR(G901="",I901="",Q901=""),"",ABS(G901-I901)*F901*Q901)</f>
      </c>
      <c r="T901" s="21">
        <f>IF(OR(R901="",N(S901)=0),"",ROUND(R901/S901,2))</f>
      </c>
      <c r="U901" s="19">
        <f>IF(R901="","",IF(R901&gt;0,"Win",IF(R901&lt;0,"Loss","Even")))</f>
      </c>
      <c r="V901" s="20">
        <f>IF(R901="","",SUM($R$5:R901))</f>
      </c>
      <c r="W901" s="20">
        <f>IF(V901="","",MAX(0,MAX($V$5:V901)))</f>
      </c>
      <c r="X901" s="20">
        <f>IF(V901="","",V901-W901)</f>
      </c>
      <c r="Y901" s="19">
        <f>IF(A901="","",IF(COUNTIF($A$5:A901,A901)=1,MAX($Y$4:Y900)+1,""))</f>
      </c>
      <c r="Z901" s="19">
        <f>IF(A901="","",TEXT(A901,"ddd"))</f>
      </c>
    </row>
    <row r="902" spans="1:26" x14ac:dyDescent="0.25">
      <c r="A902" s="15"/>
      <c r="B902" s="16"/>
      <c r="G902" s="17"/>
      <c r="H902" s="17"/>
      <c r="I902" s="17"/>
      <c r="J902" s="17"/>
      <c r="K902" s="18"/>
      <c r="Q902" s="19">
        <f>IF(D902="","",IFERROR(VLOOKUP(D902,Lists!$G$5:$I$40,3,FALSE),""))</f>
      </c>
      <c r="R902" s="20">
        <f>IF(OR(G902="",H902="",Q902=""),"",IF(E902="Short",G902-H902,H902-G902)*F902*Q902-N(K902))</f>
      </c>
      <c r="S902" s="20">
        <f>IF(OR(G902="",I902="",Q902=""),"",ABS(G902-I902)*F902*Q902)</f>
      </c>
      <c r="T902" s="21">
        <f>IF(OR(R902="",N(S902)=0),"",ROUND(R902/S902,2))</f>
      </c>
      <c r="U902" s="19">
        <f>IF(R902="","",IF(R902&gt;0,"Win",IF(R902&lt;0,"Loss","Even")))</f>
      </c>
      <c r="V902" s="20">
        <f>IF(R902="","",SUM($R$5:R902))</f>
      </c>
      <c r="W902" s="20">
        <f>IF(V902="","",MAX(0,MAX($V$5:V902)))</f>
      </c>
      <c r="X902" s="20">
        <f>IF(V902="","",V902-W902)</f>
      </c>
      <c r="Y902" s="19">
        <f>IF(A902="","",IF(COUNTIF($A$5:A902,A902)=1,MAX($Y$4:Y901)+1,""))</f>
      </c>
      <c r="Z902" s="19">
        <f>IF(A902="","",TEXT(A902,"ddd"))</f>
      </c>
    </row>
    <row r="903" spans="1:26" x14ac:dyDescent="0.25">
      <c r="A903" s="15"/>
      <c r="B903" s="16"/>
      <c r="G903" s="17"/>
      <c r="H903" s="17"/>
      <c r="I903" s="17"/>
      <c r="J903" s="17"/>
      <c r="K903" s="18"/>
      <c r="Q903" s="19">
        <f>IF(D903="","",IFERROR(VLOOKUP(D903,Lists!$G$5:$I$40,3,FALSE),""))</f>
      </c>
      <c r="R903" s="20">
        <f>IF(OR(G903="",H903="",Q903=""),"",IF(E903="Short",G903-H903,H903-G903)*F903*Q903-N(K903))</f>
      </c>
      <c r="S903" s="20">
        <f>IF(OR(G903="",I903="",Q903=""),"",ABS(G903-I903)*F903*Q903)</f>
      </c>
      <c r="T903" s="21">
        <f>IF(OR(R903="",N(S903)=0),"",ROUND(R903/S903,2))</f>
      </c>
      <c r="U903" s="19">
        <f>IF(R903="","",IF(R903&gt;0,"Win",IF(R903&lt;0,"Loss","Even")))</f>
      </c>
      <c r="V903" s="20">
        <f>IF(R903="","",SUM($R$5:R903))</f>
      </c>
      <c r="W903" s="20">
        <f>IF(V903="","",MAX(0,MAX($V$5:V903)))</f>
      </c>
      <c r="X903" s="20">
        <f>IF(V903="","",V903-W903)</f>
      </c>
      <c r="Y903" s="19">
        <f>IF(A903="","",IF(COUNTIF($A$5:A903,A903)=1,MAX($Y$4:Y902)+1,""))</f>
      </c>
      <c r="Z903" s="19">
        <f>IF(A903="","",TEXT(A903,"ddd"))</f>
      </c>
    </row>
    <row r="904" spans="1:26" x14ac:dyDescent="0.25">
      <c r="A904" s="15"/>
      <c r="B904" s="16"/>
      <c r="G904" s="17"/>
      <c r="H904" s="17"/>
      <c r="I904" s="17"/>
      <c r="J904" s="17"/>
      <c r="K904" s="18"/>
      <c r="Q904" s="19">
        <f>IF(D904="","",IFERROR(VLOOKUP(D904,Lists!$G$5:$I$40,3,FALSE),""))</f>
      </c>
      <c r="R904" s="20">
        <f>IF(OR(G904="",H904="",Q904=""),"",IF(E904="Short",G904-H904,H904-G904)*F904*Q904-N(K904))</f>
      </c>
      <c r="S904" s="20">
        <f>IF(OR(G904="",I904="",Q904=""),"",ABS(G904-I904)*F904*Q904)</f>
      </c>
      <c r="T904" s="21">
        <f>IF(OR(R904="",N(S904)=0),"",ROUND(R904/S904,2))</f>
      </c>
      <c r="U904" s="19">
        <f>IF(R904="","",IF(R904&gt;0,"Win",IF(R904&lt;0,"Loss","Even")))</f>
      </c>
      <c r="V904" s="20">
        <f>IF(R904="","",SUM($R$5:R904))</f>
      </c>
      <c r="W904" s="20">
        <f>IF(V904="","",MAX(0,MAX($V$5:V904)))</f>
      </c>
      <c r="X904" s="20">
        <f>IF(V904="","",V904-W904)</f>
      </c>
      <c r="Y904" s="19">
        <f>IF(A904="","",IF(COUNTIF($A$5:A904,A904)=1,MAX($Y$4:Y903)+1,""))</f>
      </c>
      <c r="Z904" s="19">
        <f>IF(A904="","",TEXT(A904,"ddd"))</f>
      </c>
    </row>
    <row r="905" spans="1:26" x14ac:dyDescent="0.25">
      <c r="A905" s="15"/>
      <c r="B905" s="16"/>
      <c r="G905" s="17"/>
      <c r="H905" s="17"/>
      <c r="I905" s="17"/>
      <c r="J905" s="17"/>
      <c r="K905" s="18"/>
      <c r="Q905" s="19">
        <f>IF(D905="","",IFERROR(VLOOKUP(D905,Lists!$G$5:$I$40,3,FALSE),""))</f>
      </c>
      <c r="R905" s="20">
        <f>IF(OR(G905="",H905="",Q905=""),"",IF(E905="Short",G905-H905,H905-G905)*F905*Q905-N(K905))</f>
      </c>
      <c r="S905" s="20">
        <f>IF(OR(G905="",I905="",Q905=""),"",ABS(G905-I905)*F905*Q905)</f>
      </c>
      <c r="T905" s="21">
        <f>IF(OR(R905="",N(S905)=0),"",ROUND(R905/S905,2))</f>
      </c>
      <c r="U905" s="19">
        <f>IF(R905="","",IF(R905&gt;0,"Win",IF(R905&lt;0,"Loss","Even")))</f>
      </c>
      <c r="V905" s="20">
        <f>IF(R905="","",SUM($R$5:R905))</f>
      </c>
      <c r="W905" s="20">
        <f>IF(V905="","",MAX(0,MAX($V$5:V905)))</f>
      </c>
      <c r="X905" s="20">
        <f>IF(V905="","",V905-W905)</f>
      </c>
      <c r="Y905" s="19">
        <f>IF(A905="","",IF(COUNTIF($A$5:A905,A905)=1,MAX($Y$4:Y904)+1,""))</f>
      </c>
      <c r="Z905" s="19">
        <f>IF(A905="","",TEXT(A905,"ddd"))</f>
      </c>
    </row>
    <row r="906" spans="1:26" x14ac:dyDescent="0.25">
      <c r="A906" s="15"/>
      <c r="B906" s="16"/>
      <c r="G906" s="17"/>
      <c r="H906" s="17"/>
      <c r="I906" s="17"/>
      <c r="J906" s="17"/>
      <c r="K906" s="18"/>
      <c r="Q906" s="19">
        <f>IF(D906="","",IFERROR(VLOOKUP(D906,Lists!$G$5:$I$40,3,FALSE),""))</f>
      </c>
      <c r="R906" s="20">
        <f>IF(OR(G906="",H906="",Q906=""),"",IF(E906="Short",G906-H906,H906-G906)*F906*Q906-N(K906))</f>
      </c>
      <c r="S906" s="20">
        <f>IF(OR(G906="",I906="",Q906=""),"",ABS(G906-I906)*F906*Q906)</f>
      </c>
      <c r="T906" s="21">
        <f>IF(OR(R906="",N(S906)=0),"",ROUND(R906/S906,2))</f>
      </c>
      <c r="U906" s="19">
        <f>IF(R906="","",IF(R906&gt;0,"Win",IF(R906&lt;0,"Loss","Even")))</f>
      </c>
      <c r="V906" s="20">
        <f>IF(R906="","",SUM($R$5:R906))</f>
      </c>
      <c r="W906" s="20">
        <f>IF(V906="","",MAX(0,MAX($V$5:V906)))</f>
      </c>
      <c r="X906" s="20">
        <f>IF(V906="","",V906-W906)</f>
      </c>
      <c r="Y906" s="19">
        <f>IF(A906="","",IF(COUNTIF($A$5:A906,A906)=1,MAX($Y$4:Y905)+1,""))</f>
      </c>
      <c r="Z906" s="19">
        <f>IF(A906="","",TEXT(A906,"ddd"))</f>
      </c>
    </row>
    <row r="907" spans="1:26" x14ac:dyDescent="0.25">
      <c r="A907" s="15"/>
      <c r="B907" s="16"/>
      <c r="G907" s="17"/>
      <c r="H907" s="17"/>
      <c r="I907" s="17"/>
      <c r="J907" s="17"/>
      <c r="K907" s="18"/>
      <c r="Q907" s="19">
        <f>IF(D907="","",IFERROR(VLOOKUP(D907,Lists!$G$5:$I$40,3,FALSE),""))</f>
      </c>
      <c r="R907" s="20">
        <f>IF(OR(G907="",H907="",Q907=""),"",IF(E907="Short",G907-H907,H907-G907)*F907*Q907-N(K907))</f>
      </c>
      <c r="S907" s="20">
        <f>IF(OR(G907="",I907="",Q907=""),"",ABS(G907-I907)*F907*Q907)</f>
      </c>
      <c r="T907" s="21">
        <f>IF(OR(R907="",N(S907)=0),"",ROUND(R907/S907,2))</f>
      </c>
      <c r="U907" s="19">
        <f>IF(R907="","",IF(R907&gt;0,"Win",IF(R907&lt;0,"Loss","Even")))</f>
      </c>
      <c r="V907" s="20">
        <f>IF(R907="","",SUM($R$5:R907))</f>
      </c>
      <c r="W907" s="20">
        <f>IF(V907="","",MAX(0,MAX($V$5:V907)))</f>
      </c>
      <c r="X907" s="20">
        <f>IF(V907="","",V907-W907)</f>
      </c>
      <c r="Y907" s="19">
        <f>IF(A907="","",IF(COUNTIF($A$5:A907,A907)=1,MAX($Y$4:Y906)+1,""))</f>
      </c>
      <c r="Z907" s="19">
        <f>IF(A907="","",TEXT(A907,"ddd"))</f>
      </c>
    </row>
    <row r="908" spans="1:26" x14ac:dyDescent="0.25">
      <c r="A908" s="15"/>
      <c r="B908" s="16"/>
      <c r="G908" s="17"/>
      <c r="H908" s="17"/>
      <c r="I908" s="17"/>
      <c r="J908" s="17"/>
      <c r="K908" s="18"/>
      <c r="Q908" s="19">
        <f>IF(D908="","",IFERROR(VLOOKUP(D908,Lists!$G$5:$I$40,3,FALSE),""))</f>
      </c>
      <c r="R908" s="20">
        <f>IF(OR(G908="",H908="",Q908=""),"",IF(E908="Short",G908-H908,H908-G908)*F908*Q908-N(K908))</f>
      </c>
      <c r="S908" s="20">
        <f>IF(OR(G908="",I908="",Q908=""),"",ABS(G908-I908)*F908*Q908)</f>
      </c>
      <c r="T908" s="21">
        <f>IF(OR(R908="",N(S908)=0),"",ROUND(R908/S908,2))</f>
      </c>
      <c r="U908" s="19">
        <f>IF(R908="","",IF(R908&gt;0,"Win",IF(R908&lt;0,"Loss","Even")))</f>
      </c>
      <c r="V908" s="20">
        <f>IF(R908="","",SUM($R$5:R908))</f>
      </c>
      <c r="W908" s="20">
        <f>IF(V908="","",MAX(0,MAX($V$5:V908)))</f>
      </c>
      <c r="X908" s="20">
        <f>IF(V908="","",V908-W908)</f>
      </c>
      <c r="Y908" s="19">
        <f>IF(A908="","",IF(COUNTIF($A$5:A908,A908)=1,MAX($Y$4:Y907)+1,""))</f>
      </c>
      <c r="Z908" s="19">
        <f>IF(A908="","",TEXT(A908,"ddd"))</f>
      </c>
    </row>
    <row r="909" spans="1:26" x14ac:dyDescent="0.25">
      <c r="A909" s="15"/>
      <c r="B909" s="16"/>
      <c r="G909" s="17"/>
      <c r="H909" s="17"/>
      <c r="I909" s="17"/>
      <c r="J909" s="17"/>
      <c r="K909" s="18"/>
      <c r="Q909" s="19">
        <f>IF(D909="","",IFERROR(VLOOKUP(D909,Lists!$G$5:$I$40,3,FALSE),""))</f>
      </c>
      <c r="R909" s="20">
        <f>IF(OR(G909="",H909="",Q909=""),"",IF(E909="Short",G909-H909,H909-G909)*F909*Q909-N(K909))</f>
      </c>
      <c r="S909" s="20">
        <f>IF(OR(G909="",I909="",Q909=""),"",ABS(G909-I909)*F909*Q909)</f>
      </c>
      <c r="T909" s="21">
        <f>IF(OR(R909="",N(S909)=0),"",ROUND(R909/S909,2))</f>
      </c>
      <c r="U909" s="19">
        <f>IF(R909="","",IF(R909&gt;0,"Win",IF(R909&lt;0,"Loss","Even")))</f>
      </c>
      <c r="V909" s="20">
        <f>IF(R909="","",SUM($R$5:R909))</f>
      </c>
      <c r="W909" s="20">
        <f>IF(V909="","",MAX(0,MAX($V$5:V909)))</f>
      </c>
      <c r="X909" s="20">
        <f>IF(V909="","",V909-W909)</f>
      </c>
      <c r="Y909" s="19">
        <f>IF(A909="","",IF(COUNTIF($A$5:A909,A909)=1,MAX($Y$4:Y908)+1,""))</f>
      </c>
      <c r="Z909" s="19">
        <f>IF(A909="","",TEXT(A909,"ddd"))</f>
      </c>
    </row>
    <row r="910" spans="1:26" x14ac:dyDescent="0.25">
      <c r="A910" s="15"/>
      <c r="B910" s="16"/>
      <c r="G910" s="17"/>
      <c r="H910" s="17"/>
      <c r="I910" s="17"/>
      <c r="J910" s="17"/>
      <c r="K910" s="18"/>
      <c r="Q910" s="19">
        <f>IF(D910="","",IFERROR(VLOOKUP(D910,Lists!$G$5:$I$40,3,FALSE),""))</f>
      </c>
      <c r="R910" s="20">
        <f>IF(OR(G910="",H910="",Q910=""),"",IF(E910="Short",G910-H910,H910-G910)*F910*Q910-N(K910))</f>
      </c>
      <c r="S910" s="20">
        <f>IF(OR(G910="",I910="",Q910=""),"",ABS(G910-I910)*F910*Q910)</f>
      </c>
      <c r="T910" s="21">
        <f>IF(OR(R910="",N(S910)=0),"",ROUND(R910/S910,2))</f>
      </c>
      <c r="U910" s="19">
        <f>IF(R910="","",IF(R910&gt;0,"Win",IF(R910&lt;0,"Loss","Even")))</f>
      </c>
      <c r="V910" s="20">
        <f>IF(R910="","",SUM($R$5:R910))</f>
      </c>
      <c r="W910" s="20">
        <f>IF(V910="","",MAX(0,MAX($V$5:V910)))</f>
      </c>
      <c r="X910" s="20">
        <f>IF(V910="","",V910-W910)</f>
      </c>
      <c r="Y910" s="19">
        <f>IF(A910="","",IF(COUNTIF($A$5:A910,A910)=1,MAX($Y$4:Y909)+1,""))</f>
      </c>
      <c r="Z910" s="19">
        <f>IF(A910="","",TEXT(A910,"ddd"))</f>
      </c>
    </row>
    <row r="911" spans="1:26" x14ac:dyDescent="0.25">
      <c r="A911" s="15"/>
      <c r="B911" s="16"/>
      <c r="G911" s="17"/>
      <c r="H911" s="17"/>
      <c r="I911" s="17"/>
      <c r="J911" s="17"/>
      <c r="K911" s="18"/>
      <c r="Q911" s="19">
        <f>IF(D911="","",IFERROR(VLOOKUP(D911,Lists!$G$5:$I$40,3,FALSE),""))</f>
      </c>
      <c r="R911" s="20">
        <f>IF(OR(G911="",H911="",Q911=""),"",IF(E911="Short",G911-H911,H911-G911)*F911*Q911-N(K911))</f>
      </c>
      <c r="S911" s="20">
        <f>IF(OR(G911="",I911="",Q911=""),"",ABS(G911-I911)*F911*Q911)</f>
      </c>
      <c r="T911" s="21">
        <f>IF(OR(R911="",N(S911)=0),"",ROUND(R911/S911,2))</f>
      </c>
      <c r="U911" s="19">
        <f>IF(R911="","",IF(R911&gt;0,"Win",IF(R911&lt;0,"Loss","Even")))</f>
      </c>
      <c r="V911" s="20">
        <f>IF(R911="","",SUM($R$5:R911))</f>
      </c>
      <c r="W911" s="20">
        <f>IF(V911="","",MAX(0,MAX($V$5:V911)))</f>
      </c>
      <c r="X911" s="20">
        <f>IF(V911="","",V911-W911)</f>
      </c>
      <c r="Y911" s="19">
        <f>IF(A911="","",IF(COUNTIF($A$5:A911,A911)=1,MAX($Y$4:Y910)+1,""))</f>
      </c>
      <c r="Z911" s="19">
        <f>IF(A911="","",TEXT(A911,"ddd"))</f>
      </c>
    </row>
    <row r="912" spans="1:26" x14ac:dyDescent="0.25">
      <c r="A912" s="15"/>
      <c r="B912" s="16"/>
      <c r="G912" s="17"/>
      <c r="H912" s="17"/>
      <c r="I912" s="17"/>
      <c r="J912" s="17"/>
      <c r="K912" s="18"/>
      <c r="Q912" s="19">
        <f>IF(D912="","",IFERROR(VLOOKUP(D912,Lists!$G$5:$I$40,3,FALSE),""))</f>
      </c>
      <c r="R912" s="20">
        <f>IF(OR(G912="",H912="",Q912=""),"",IF(E912="Short",G912-H912,H912-G912)*F912*Q912-N(K912))</f>
      </c>
      <c r="S912" s="20">
        <f>IF(OR(G912="",I912="",Q912=""),"",ABS(G912-I912)*F912*Q912)</f>
      </c>
      <c r="T912" s="21">
        <f>IF(OR(R912="",N(S912)=0),"",ROUND(R912/S912,2))</f>
      </c>
      <c r="U912" s="19">
        <f>IF(R912="","",IF(R912&gt;0,"Win",IF(R912&lt;0,"Loss","Even")))</f>
      </c>
      <c r="V912" s="20">
        <f>IF(R912="","",SUM($R$5:R912))</f>
      </c>
      <c r="W912" s="20">
        <f>IF(V912="","",MAX(0,MAX($V$5:V912)))</f>
      </c>
      <c r="X912" s="20">
        <f>IF(V912="","",V912-W912)</f>
      </c>
      <c r="Y912" s="19">
        <f>IF(A912="","",IF(COUNTIF($A$5:A912,A912)=1,MAX($Y$4:Y911)+1,""))</f>
      </c>
      <c r="Z912" s="19">
        <f>IF(A912="","",TEXT(A912,"ddd"))</f>
      </c>
    </row>
    <row r="913" spans="1:26" x14ac:dyDescent="0.25">
      <c r="A913" s="15"/>
      <c r="B913" s="16"/>
      <c r="G913" s="17"/>
      <c r="H913" s="17"/>
      <c r="I913" s="17"/>
      <c r="J913" s="17"/>
      <c r="K913" s="18"/>
      <c r="Q913" s="19">
        <f>IF(D913="","",IFERROR(VLOOKUP(D913,Lists!$G$5:$I$40,3,FALSE),""))</f>
      </c>
      <c r="R913" s="20">
        <f>IF(OR(G913="",H913="",Q913=""),"",IF(E913="Short",G913-H913,H913-G913)*F913*Q913-N(K913))</f>
      </c>
      <c r="S913" s="20">
        <f>IF(OR(G913="",I913="",Q913=""),"",ABS(G913-I913)*F913*Q913)</f>
      </c>
      <c r="T913" s="21">
        <f>IF(OR(R913="",N(S913)=0),"",ROUND(R913/S913,2))</f>
      </c>
      <c r="U913" s="19">
        <f>IF(R913="","",IF(R913&gt;0,"Win",IF(R913&lt;0,"Loss","Even")))</f>
      </c>
      <c r="V913" s="20">
        <f>IF(R913="","",SUM($R$5:R913))</f>
      </c>
      <c r="W913" s="20">
        <f>IF(V913="","",MAX(0,MAX($V$5:V913)))</f>
      </c>
      <c r="X913" s="20">
        <f>IF(V913="","",V913-W913)</f>
      </c>
      <c r="Y913" s="19">
        <f>IF(A913="","",IF(COUNTIF($A$5:A913,A913)=1,MAX($Y$4:Y912)+1,""))</f>
      </c>
      <c r="Z913" s="19">
        <f>IF(A913="","",TEXT(A913,"ddd"))</f>
      </c>
    </row>
    <row r="914" spans="1:26" x14ac:dyDescent="0.25">
      <c r="A914" s="15"/>
      <c r="B914" s="16"/>
      <c r="G914" s="17"/>
      <c r="H914" s="17"/>
      <c r="I914" s="17"/>
      <c r="J914" s="17"/>
      <c r="K914" s="18"/>
      <c r="Q914" s="19">
        <f>IF(D914="","",IFERROR(VLOOKUP(D914,Lists!$G$5:$I$40,3,FALSE),""))</f>
      </c>
      <c r="R914" s="20">
        <f>IF(OR(G914="",H914="",Q914=""),"",IF(E914="Short",G914-H914,H914-G914)*F914*Q914-N(K914))</f>
      </c>
      <c r="S914" s="20">
        <f>IF(OR(G914="",I914="",Q914=""),"",ABS(G914-I914)*F914*Q914)</f>
      </c>
      <c r="T914" s="21">
        <f>IF(OR(R914="",N(S914)=0),"",ROUND(R914/S914,2))</f>
      </c>
      <c r="U914" s="19">
        <f>IF(R914="","",IF(R914&gt;0,"Win",IF(R914&lt;0,"Loss","Even")))</f>
      </c>
      <c r="V914" s="20">
        <f>IF(R914="","",SUM($R$5:R914))</f>
      </c>
      <c r="W914" s="20">
        <f>IF(V914="","",MAX(0,MAX($V$5:V914)))</f>
      </c>
      <c r="X914" s="20">
        <f>IF(V914="","",V914-W914)</f>
      </c>
      <c r="Y914" s="19">
        <f>IF(A914="","",IF(COUNTIF($A$5:A914,A914)=1,MAX($Y$4:Y913)+1,""))</f>
      </c>
      <c r="Z914" s="19">
        <f>IF(A914="","",TEXT(A914,"ddd"))</f>
      </c>
    </row>
    <row r="915" spans="1:26" x14ac:dyDescent="0.25">
      <c r="A915" s="15"/>
      <c r="B915" s="16"/>
      <c r="G915" s="17"/>
      <c r="H915" s="17"/>
      <c r="I915" s="17"/>
      <c r="J915" s="17"/>
      <c r="K915" s="18"/>
      <c r="Q915" s="19">
        <f>IF(D915="","",IFERROR(VLOOKUP(D915,Lists!$G$5:$I$40,3,FALSE),""))</f>
      </c>
      <c r="R915" s="20">
        <f>IF(OR(G915="",H915="",Q915=""),"",IF(E915="Short",G915-H915,H915-G915)*F915*Q915-N(K915))</f>
      </c>
      <c r="S915" s="20">
        <f>IF(OR(G915="",I915="",Q915=""),"",ABS(G915-I915)*F915*Q915)</f>
      </c>
      <c r="T915" s="21">
        <f>IF(OR(R915="",N(S915)=0),"",ROUND(R915/S915,2))</f>
      </c>
      <c r="U915" s="19">
        <f>IF(R915="","",IF(R915&gt;0,"Win",IF(R915&lt;0,"Loss","Even")))</f>
      </c>
      <c r="V915" s="20">
        <f>IF(R915="","",SUM($R$5:R915))</f>
      </c>
      <c r="W915" s="20">
        <f>IF(V915="","",MAX(0,MAX($V$5:V915)))</f>
      </c>
      <c r="X915" s="20">
        <f>IF(V915="","",V915-W915)</f>
      </c>
      <c r="Y915" s="19">
        <f>IF(A915="","",IF(COUNTIF($A$5:A915,A915)=1,MAX($Y$4:Y914)+1,""))</f>
      </c>
      <c r="Z915" s="19">
        <f>IF(A915="","",TEXT(A915,"ddd"))</f>
      </c>
    </row>
    <row r="916" spans="1:26" x14ac:dyDescent="0.25">
      <c r="A916" s="15"/>
      <c r="B916" s="16"/>
      <c r="G916" s="17"/>
      <c r="H916" s="17"/>
      <c r="I916" s="17"/>
      <c r="J916" s="17"/>
      <c r="K916" s="18"/>
      <c r="Q916" s="19">
        <f>IF(D916="","",IFERROR(VLOOKUP(D916,Lists!$G$5:$I$40,3,FALSE),""))</f>
      </c>
      <c r="R916" s="20">
        <f>IF(OR(G916="",H916="",Q916=""),"",IF(E916="Short",G916-H916,H916-G916)*F916*Q916-N(K916))</f>
      </c>
      <c r="S916" s="20">
        <f>IF(OR(G916="",I916="",Q916=""),"",ABS(G916-I916)*F916*Q916)</f>
      </c>
      <c r="T916" s="21">
        <f>IF(OR(R916="",N(S916)=0),"",ROUND(R916/S916,2))</f>
      </c>
      <c r="U916" s="19">
        <f>IF(R916="","",IF(R916&gt;0,"Win",IF(R916&lt;0,"Loss","Even")))</f>
      </c>
      <c r="V916" s="20">
        <f>IF(R916="","",SUM($R$5:R916))</f>
      </c>
      <c r="W916" s="20">
        <f>IF(V916="","",MAX(0,MAX($V$5:V916)))</f>
      </c>
      <c r="X916" s="20">
        <f>IF(V916="","",V916-W916)</f>
      </c>
      <c r="Y916" s="19">
        <f>IF(A916="","",IF(COUNTIF($A$5:A916,A916)=1,MAX($Y$4:Y915)+1,""))</f>
      </c>
      <c r="Z916" s="19">
        <f>IF(A916="","",TEXT(A916,"ddd"))</f>
      </c>
    </row>
    <row r="917" spans="1:26" x14ac:dyDescent="0.25">
      <c r="A917" s="15"/>
      <c r="B917" s="16"/>
      <c r="G917" s="17"/>
      <c r="H917" s="17"/>
      <c r="I917" s="17"/>
      <c r="J917" s="17"/>
      <c r="K917" s="18"/>
      <c r="Q917" s="19">
        <f>IF(D917="","",IFERROR(VLOOKUP(D917,Lists!$G$5:$I$40,3,FALSE),""))</f>
      </c>
      <c r="R917" s="20">
        <f>IF(OR(G917="",H917="",Q917=""),"",IF(E917="Short",G917-H917,H917-G917)*F917*Q917-N(K917))</f>
      </c>
      <c r="S917" s="20">
        <f>IF(OR(G917="",I917="",Q917=""),"",ABS(G917-I917)*F917*Q917)</f>
      </c>
      <c r="T917" s="21">
        <f>IF(OR(R917="",N(S917)=0),"",ROUND(R917/S917,2))</f>
      </c>
      <c r="U917" s="19">
        <f>IF(R917="","",IF(R917&gt;0,"Win",IF(R917&lt;0,"Loss","Even")))</f>
      </c>
      <c r="V917" s="20">
        <f>IF(R917="","",SUM($R$5:R917))</f>
      </c>
      <c r="W917" s="20">
        <f>IF(V917="","",MAX(0,MAX($V$5:V917)))</f>
      </c>
      <c r="X917" s="20">
        <f>IF(V917="","",V917-W917)</f>
      </c>
      <c r="Y917" s="19">
        <f>IF(A917="","",IF(COUNTIF($A$5:A917,A917)=1,MAX($Y$4:Y916)+1,""))</f>
      </c>
      <c r="Z917" s="19">
        <f>IF(A917="","",TEXT(A917,"ddd"))</f>
      </c>
    </row>
    <row r="918" spans="1:26" x14ac:dyDescent="0.25">
      <c r="A918" s="15"/>
      <c r="B918" s="16"/>
      <c r="G918" s="17"/>
      <c r="H918" s="17"/>
      <c r="I918" s="17"/>
      <c r="J918" s="17"/>
      <c r="K918" s="18"/>
      <c r="Q918" s="19">
        <f>IF(D918="","",IFERROR(VLOOKUP(D918,Lists!$G$5:$I$40,3,FALSE),""))</f>
      </c>
      <c r="R918" s="20">
        <f>IF(OR(G918="",H918="",Q918=""),"",IF(E918="Short",G918-H918,H918-G918)*F918*Q918-N(K918))</f>
      </c>
      <c r="S918" s="20">
        <f>IF(OR(G918="",I918="",Q918=""),"",ABS(G918-I918)*F918*Q918)</f>
      </c>
      <c r="T918" s="21">
        <f>IF(OR(R918="",N(S918)=0),"",ROUND(R918/S918,2))</f>
      </c>
      <c r="U918" s="19">
        <f>IF(R918="","",IF(R918&gt;0,"Win",IF(R918&lt;0,"Loss","Even")))</f>
      </c>
      <c r="V918" s="20">
        <f>IF(R918="","",SUM($R$5:R918))</f>
      </c>
      <c r="W918" s="20">
        <f>IF(V918="","",MAX(0,MAX($V$5:V918)))</f>
      </c>
      <c r="X918" s="20">
        <f>IF(V918="","",V918-W918)</f>
      </c>
      <c r="Y918" s="19">
        <f>IF(A918="","",IF(COUNTIF($A$5:A918,A918)=1,MAX($Y$4:Y917)+1,""))</f>
      </c>
      <c r="Z918" s="19">
        <f>IF(A918="","",TEXT(A918,"ddd"))</f>
      </c>
    </row>
    <row r="919" spans="1:26" x14ac:dyDescent="0.25">
      <c r="A919" s="15"/>
      <c r="B919" s="16"/>
      <c r="G919" s="17"/>
      <c r="H919" s="17"/>
      <c r="I919" s="17"/>
      <c r="J919" s="17"/>
      <c r="K919" s="18"/>
      <c r="Q919" s="19">
        <f>IF(D919="","",IFERROR(VLOOKUP(D919,Lists!$G$5:$I$40,3,FALSE),""))</f>
      </c>
      <c r="R919" s="20">
        <f>IF(OR(G919="",H919="",Q919=""),"",IF(E919="Short",G919-H919,H919-G919)*F919*Q919-N(K919))</f>
      </c>
      <c r="S919" s="20">
        <f>IF(OR(G919="",I919="",Q919=""),"",ABS(G919-I919)*F919*Q919)</f>
      </c>
      <c r="T919" s="21">
        <f>IF(OR(R919="",N(S919)=0),"",ROUND(R919/S919,2))</f>
      </c>
      <c r="U919" s="19">
        <f>IF(R919="","",IF(R919&gt;0,"Win",IF(R919&lt;0,"Loss","Even")))</f>
      </c>
      <c r="V919" s="20">
        <f>IF(R919="","",SUM($R$5:R919))</f>
      </c>
      <c r="W919" s="20">
        <f>IF(V919="","",MAX(0,MAX($V$5:V919)))</f>
      </c>
      <c r="X919" s="20">
        <f>IF(V919="","",V919-W919)</f>
      </c>
      <c r="Y919" s="19">
        <f>IF(A919="","",IF(COUNTIF($A$5:A919,A919)=1,MAX($Y$4:Y918)+1,""))</f>
      </c>
      <c r="Z919" s="19">
        <f>IF(A919="","",TEXT(A919,"ddd"))</f>
      </c>
    </row>
    <row r="920" spans="1:26" x14ac:dyDescent="0.25">
      <c r="A920" s="15"/>
      <c r="B920" s="16"/>
      <c r="G920" s="17"/>
      <c r="H920" s="17"/>
      <c r="I920" s="17"/>
      <c r="J920" s="17"/>
      <c r="K920" s="18"/>
      <c r="Q920" s="19">
        <f>IF(D920="","",IFERROR(VLOOKUP(D920,Lists!$G$5:$I$40,3,FALSE),""))</f>
      </c>
      <c r="R920" s="20">
        <f>IF(OR(G920="",H920="",Q920=""),"",IF(E920="Short",G920-H920,H920-G920)*F920*Q920-N(K920))</f>
      </c>
      <c r="S920" s="20">
        <f>IF(OR(G920="",I920="",Q920=""),"",ABS(G920-I920)*F920*Q920)</f>
      </c>
      <c r="T920" s="21">
        <f>IF(OR(R920="",N(S920)=0),"",ROUND(R920/S920,2))</f>
      </c>
      <c r="U920" s="19">
        <f>IF(R920="","",IF(R920&gt;0,"Win",IF(R920&lt;0,"Loss","Even")))</f>
      </c>
      <c r="V920" s="20">
        <f>IF(R920="","",SUM($R$5:R920))</f>
      </c>
      <c r="W920" s="20">
        <f>IF(V920="","",MAX(0,MAX($V$5:V920)))</f>
      </c>
      <c r="X920" s="20">
        <f>IF(V920="","",V920-W920)</f>
      </c>
      <c r="Y920" s="19">
        <f>IF(A920="","",IF(COUNTIF($A$5:A920,A920)=1,MAX($Y$4:Y919)+1,""))</f>
      </c>
      <c r="Z920" s="19">
        <f>IF(A920="","",TEXT(A920,"ddd"))</f>
      </c>
    </row>
    <row r="921" spans="1:26" x14ac:dyDescent="0.25">
      <c r="A921" s="15"/>
      <c r="B921" s="16"/>
      <c r="G921" s="17"/>
      <c r="H921" s="17"/>
      <c r="I921" s="17"/>
      <c r="J921" s="17"/>
      <c r="K921" s="18"/>
      <c r="Q921" s="19">
        <f>IF(D921="","",IFERROR(VLOOKUP(D921,Lists!$G$5:$I$40,3,FALSE),""))</f>
      </c>
      <c r="R921" s="20">
        <f>IF(OR(G921="",H921="",Q921=""),"",IF(E921="Short",G921-H921,H921-G921)*F921*Q921-N(K921))</f>
      </c>
      <c r="S921" s="20">
        <f>IF(OR(G921="",I921="",Q921=""),"",ABS(G921-I921)*F921*Q921)</f>
      </c>
      <c r="T921" s="21">
        <f>IF(OR(R921="",N(S921)=0),"",ROUND(R921/S921,2))</f>
      </c>
      <c r="U921" s="19">
        <f>IF(R921="","",IF(R921&gt;0,"Win",IF(R921&lt;0,"Loss","Even")))</f>
      </c>
      <c r="V921" s="20">
        <f>IF(R921="","",SUM($R$5:R921))</f>
      </c>
      <c r="W921" s="20">
        <f>IF(V921="","",MAX(0,MAX($V$5:V921)))</f>
      </c>
      <c r="X921" s="20">
        <f>IF(V921="","",V921-W921)</f>
      </c>
      <c r="Y921" s="19">
        <f>IF(A921="","",IF(COUNTIF($A$5:A921,A921)=1,MAX($Y$4:Y920)+1,""))</f>
      </c>
      <c r="Z921" s="19">
        <f>IF(A921="","",TEXT(A921,"ddd"))</f>
      </c>
    </row>
    <row r="922" spans="1:26" x14ac:dyDescent="0.25">
      <c r="A922" s="15"/>
      <c r="B922" s="16"/>
      <c r="G922" s="17"/>
      <c r="H922" s="17"/>
      <c r="I922" s="17"/>
      <c r="J922" s="17"/>
      <c r="K922" s="18"/>
      <c r="Q922" s="19">
        <f>IF(D922="","",IFERROR(VLOOKUP(D922,Lists!$G$5:$I$40,3,FALSE),""))</f>
      </c>
      <c r="R922" s="20">
        <f>IF(OR(G922="",H922="",Q922=""),"",IF(E922="Short",G922-H922,H922-G922)*F922*Q922-N(K922))</f>
      </c>
      <c r="S922" s="20">
        <f>IF(OR(G922="",I922="",Q922=""),"",ABS(G922-I922)*F922*Q922)</f>
      </c>
      <c r="T922" s="21">
        <f>IF(OR(R922="",N(S922)=0),"",ROUND(R922/S922,2))</f>
      </c>
      <c r="U922" s="19">
        <f>IF(R922="","",IF(R922&gt;0,"Win",IF(R922&lt;0,"Loss","Even")))</f>
      </c>
      <c r="V922" s="20">
        <f>IF(R922="","",SUM($R$5:R922))</f>
      </c>
      <c r="W922" s="20">
        <f>IF(V922="","",MAX(0,MAX($V$5:V922)))</f>
      </c>
      <c r="X922" s="20">
        <f>IF(V922="","",V922-W922)</f>
      </c>
      <c r="Y922" s="19">
        <f>IF(A922="","",IF(COUNTIF($A$5:A922,A922)=1,MAX($Y$4:Y921)+1,""))</f>
      </c>
      <c r="Z922" s="19">
        <f>IF(A922="","",TEXT(A922,"ddd"))</f>
      </c>
    </row>
    <row r="923" spans="1:26" x14ac:dyDescent="0.25">
      <c r="A923" s="15"/>
      <c r="B923" s="16"/>
      <c r="G923" s="17"/>
      <c r="H923" s="17"/>
      <c r="I923" s="17"/>
      <c r="J923" s="17"/>
      <c r="K923" s="18"/>
      <c r="Q923" s="19">
        <f>IF(D923="","",IFERROR(VLOOKUP(D923,Lists!$G$5:$I$40,3,FALSE),""))</f>
      </c>
      <c r="R923" s="20">
        <f>IF(OR(G923="",H923="",Q923=""),"",IF(E923="Short",G923-H923,H923-G923)*F923*Q923-N(K923))</f>
      </c>
      <c r="S923" s="20">
        <f>IF(OR(G923="",I923="",Q923=""),"",ABS(G923-I923)*F923*Q923)</f>
      </c>
      <c r="T923" s="21">
        <f>IF(OR(R923="",N(S923)=0),"",ROUND(R923/S923,2))</f>
      </c>
      <c r="U923" s="19">
        <f>IF(R923="","",IF(R923&gt;0,"Win",IF(R923&lt;0,"Loss","Even")))</f>
      </c>
      <c r="V923" s="20">
        <f>IF(R923="","",SUM($R$5:R923))</f>
      </c>
      <c r="W923" s="20">
        <f>IF(V923="","",MAX(0,MAX($V$5:V923)))</f>
      </c>
      <c r="X923" s="20">
        <f>IF(V923="","",V923-W923)</f>
      </c>
      <c r="Y923" s="19">
        <f>IF(A923="","",IF(COUNTIF($A$5:A923,A923)=1,MAX($Y$4:Y922)+1,""))</f>
      </c>
      <c r="Z923" s="19">
        <f>IF(A923="","",TEXT(A923,"ddd"))</f>
      </c>
    </row>
    <row r="924" spans="1:26" x14ac:dyDescent="0.25">
      <c r="A924" s="15"/>
      <c r="B924" s="16"/>
      <c r="G924" s="17"/>
      <c r="H924" s="17"/>
      <c r="I924" s="17"/>
      <c r="J924" s="17"/>
      <c r="K924" s="18"/>
      <c r="Q924" s="19">
        <f>IF(D924="","",IFERROR(VLOOKUP(D924,Lists!$G$5:$I$40,3,FALSE),""))</f>
      </c>
      <c r="R924" s="20">
        <f>IF(OR(G924="",H924="",Q924=""),"",IF(E924="Short",G924-H924,H924-G924)*F924*Q924-N(K924))</f>
      </c>
      <c r="S924" s="20">
        <f>IF(OR(G924="",I924="",Q924=""),"",ABS(G924-I924)*F924*Q924)</f>
      </c>
      <c r="T924" s="21">
        <f>IF(OR(R924="",N(S924)=0),"",ROUND(R924/S924,2))</f>
      </c>
      <c r="U924" s="19">
        <f>IF(R924="","",IF(R924&gt;0,"Win",IF(R924&lt;0,"Loss","Even")))</f>
      </c>
      <c r="V924" s="20">
        <f>IF(R924="","",SUM($R$5:R924))</f>
      </c>
      <c r="W924" s="20">
        <f>IF(V924="","",MAX(0,MAX($V$5:V924)))</f>
      </c>
      <c r="X924" s="20">
        <f>IF(V924="","",V924-W924)</f>
      </c>
      <c r="Y924" s="19">
        <f>IF(A924="","",IF(COUNTIF($A$5:A924,A924)=1,MAX($Y$4:Y923)+1,""))</f>
      </c>
      <c r="Z924" s="19">
        <f>IF(A924="","",TEXT(A924,"ddd"))</f>
      </c>
    </row>
    <row r="925" spans="1:26" x14ac:dyDescent="0.25">
      <c r="A925" s="15"/>
      <c r="B925" s="16"/>
      <c r="G925" s="17"/>
      <c r="H925" s="17"/>
      <c r="I925" s="17"/>
      <c r="J925" s="17"/>
      <c r="K925" s="18"/>
      <c r="Q925" s="19">
        <f>IF(D925="","",IFERROR(VLOOKUP(D925,Lists!$G$5:$I$40,3,FALSE),""))</f>
      </c>
      <c r="R925" s="20">
        <f>IF(OR(G925="",H925="",Q925=""),"",IF(E925="Short",G925-H925,H925-G925)*F925*Q925-N(K925))</f>
      </c>
      <c r="S925" s="20">
        <f>IF(OR(G925="",I925="",Q925=""),"",ABS(G925-I925)*F925*Q925)</f>
      </c>
      <c r="T925" s="21">
        <f>IF(OR(R925="",N(S925)=0),"",ROUND(R925/S925,2))</f>
      </c>
      <c r="U925" s="19">
        <f>IF(R925="","",IF(R925&gt;0,"Win",IF(R925&lt;0,"Loss","Even")))</f>
      </c>
      <c r="V925" s="20">
        <f>IF(R925="","",SUM($R$5:R925))</f>
      </c>
      <c r="W925" s="20">
        <f>IF(V925="","",MAX(0,MAX($V$5:V925)))</f>
      </c>
      <c r="X925" s="20">
        <f>IF(V925="","",V925-W925)</f>
      </c>
      <c r="Y925" s="19">
        <f>IF(A925="","",IF(COUNTIF($A$5:A925,A925)=1,MAX($Y$4:Y924)+1,""))</f>
      </c>
      <c r="Z925" s="19">
        <f>IF(A925="","",TEXT(A925,"ddd"))</f>
      </c>
    </row>
    <row r="926" spans="1:26" x14ac:dyDescent="0.25">
      <c r="A926" s="15"/>
      <c r="B926" s="16"/>
      <c r="G926" s="17"/>
      <c r="H926" s="17"/>
      <c r="I926" s="17"/>
      <c r="J926" s="17"/>
      <c r="K926" s="18"/>
      <c r="Q926" s="19">
        <f>IF(D926="","",IFERROR(VLOOKUP(D926,Lists!$G$5:$I$40,3,FALSE),""))</f>
      </c>
      <c r="R926" s="20">
        <f>IF(OR(G926="",H926="",Q926=""),"",IF(E926="Short",G926-H926,H926-G926)*F926*Q926-N(K926))</f>
      </c>
      <c r="S926" s="20">
        <f>IF(OR(G926="",I926="",Q926=""),"",ABS(G926-I926)*F926*Q926)</f>
      </c>
      <c r="T926" s="21">
        <f>IF(OR(R926="",N(S926)=0),"",ROUND(R926/S926,2))</f>
      </c>
      <c r="U926" s="19">
        <f>IF(R926="","",IF(R926&gt;0,"Win",IF(R926&lt;0,"Loss","Even")))</f>
      </c>
      <c r="V926" s="20">
        <f>IF(R926="","",SUM($R$5:R926))</f>
      </c>
      <c r="W926" s="20">
        <f>IF(V926="","",MAX(0,MAX($V$5:V926)))</f>
      </c>
      <c r="X926" s="20">
        <f>IF(V926="","",V926-W926)</f>
      </c>
      <c r="Y926" s="19">
        <f>IF(A926="","",IF(COUNTIF($A$5:A926,A926)=1,MAX($Y$4:Y925)+1,""))</f>
      </c>
      <c r="Z926" s="19">
        <f>IF(A926="","",TEXT(A926,"ddd"))</f>
      </c>
    </row>
    <row r="927" spans="1:26" x14ac:dyDescent="0.25">
      <c r="A927" s="15"/>
      <c r="B927" s="16"/>
      <c r="G927" s="17"/>
      <c r="H927" s="17"/>
      <c r="I927" s="17"/>
      <c r="J927" s="17"/>
      <c r="K927" s="18"/>
      <c r="Q927" s="19">
        <f>IF(D927="","",IFERROR(VLOOKUP(D927,Lists!$G$5:$I$40,3,FALSE),""))</f>
      </c>
      <c r="R927" s="20">
        <f>IF(OR(G927="",H927="",Q927=""),"",IF(E927="Short",G927-H927,H927-G927)*F927*Q927-N(K927))</f>
      </c>
      <c r="S927" s="20">
        <f>IF(OR(G927="",I927="",Q927=""),"",ABS(G927-I927)*F927*Q927)</f>
      </c>
      <c r="T927" s="21">
        <f>IF(OR(R927="",N(S927)=0),"",ROUND(R927/S927,2))</f>
      </c>
      <c r="U927" s="19">
        <f>IF(R927="","",IF(R927&gt;0,"Win",IF(R927&lt;0,"Loss","Even")))</f>
      </c>
      <c r="V927" s="20">
        <f>IF(R927="","",SUM($R$5:R927))</f>
      </c>
      <c r="W927" s="20">
        <f>IF(V927="","",MAX(0,MAX($V$5:V927)))</f>
      </c>
      <c r="X927" s="20">
        <f>IF(V927="","",V927-W927)</f>
      </c>
      <c r="Y927" s="19">
        <f>IF(A927="","",IF(COUNTIF($A$5:A927,A927)=1,MAX($Y$4:Y926)+1,""))</f>
      </c>
      <c r="Z927" s="19">
        <f>IF(A927="","",TEXT(A927,"ddd"))</f>
      </c>
    </row>
    <row r="928" spans="1:26" x14ac:dyDescent="0.25">
      <c r="A928" s="15"/>
      <c r="B928" s="16"/>
      <c r="G928" s="17"/>
      <c r="H928" s="17"/>
      <c r="I928" s="17"/>
      <c r="J928" s="17"/>
      <c r="K928" s="18"/>
      <c r="Q928" s="19">
        <f>IF(D928="","",IFERROR(VLOOKUP(D928,Lists!$G$5:$I$40,3,FALSE),""))</f>
      </c>
      <c r="R928" s="20">
        <f>IF(OR(G928="",H928="",Q928=""),"",IF(E928="Short",G928-H928,H928-G928)*F928*Q928-N(K928))</f>
      </c>
      <c r="S928" s="20">
        <f>IF(OR(G928="",I928="",Q928=""),"",ABS(G928-I928)*F928*Q928)</f>
      </c>
      <c r="T928" s="21">
        <f>IF(OR(R928="",N(S928)=0),"",ROUND(R928/S928,2))</f>
      </c>
      <c r="U928" s="19">
        <f>IF(R928="","",IF(R928&gt;0,"Win",IF(R928&lt;0,"Loss","Even")))</f>
      </c>
      <c r="V928" s="20">
        <f>IF(R928="","",SUM($R$5:R928))</f>
      </c>
      <c r="W928" s="20">
        <f>IF(V928="","",MAX(0,MAX($V$5:V928)))</f>
      </c>
      <c r="X928" s="20">
        <f>IF(V928="","",V928-W928)</f>
      </c>
      <c r="Y928" s="19">
        <f>IF(A928="","",IF(COUNTIF($A$5:A928,A928)=1,MAX($Y$4:Y927)+1,""))</f>
      </c>
      <c r="Z928" s="19">
        <f>IF(A928="","",TEXT(A928,"ddd"))</f>
      </c>
    </row>
    <row r="929" spans="1:26" x14ac:dyDescent="0.25">
      <c r="A929" s="15"/>
      <c r="B929" s="16"/>
      <c r="G929" s="17"/>
      <c r="H929" s="17"/>
      <c r="I929" s="17"/>
      <c r="J929" s="17"/>
      <c r="K929" s="18"/>
      <c r="Q929" s="19">
        <f>IF(D929="","",IFERROR(VLOOKUP(D929,Lists!$G$5:$I$40,3,FALSE),""))</f>
      </c>
      <c r="R929" s="20">
        <f>IF(OR(G929="",H929="",Q929=""),"",IF(E929="Short",G929-H929,H929-G929)*F929*Q929-N(K929))</f>
      </c>
      <c r="S929" s="20">
        <f>IF(OR(G929="",I929="",Q929=""),"",ABS(G929-I929)*F929*Q929)</f>
      </c>
      <c r="T929" s="21">
        <f>IF(OR(R929="",N(S929)=0),"",ROUND(R929/S929,2))</f>
      </c>
      <c r="U929" s="19">
        <f>IF(R929="","",IF(R929&gt;0,"Win",IF(R929&lt;0,"Loss","Even")))</f>
      </c>
      <c r="V929" s="20">
        <f>IF(R929="","",SUM($R$5:R929))</f>
      </c>
      <c r="W929" s="20">
        <f>IF(V929="","",MAX(0,MAX($V$5:V929)))</f>
      </c>
      <c r="X929" s="20">
        <f>IF(V929="","",V929-W929)</f>
      </c>
      <c r="Y929" s="19">
        <f>IF(A929="","",IF(COUNTIF($A$5:A929,A929)=1,MAX($Y$4:Y928)+1,""))</f>
      </c>
      <c r="Z929" s="19">
        <f>IF(A929="","",TEXT(A929,"ddd"))</f>
      </c>
    </row>
    <row r="930" spans="1:26" x14ac:dyDescent="0.25">
      <c r="A930" s="15"/>
      <c r="B930" s="16"/>
      <c r="G930" s="17"/>
      <c r="H930" s="17"/>
      <c r="I930" s="17"/>
      <c r="J930" s="17"/>
      <c r="K930" s="18"/>
      <c r="Q930" s="19">
        <f>IF(D930="","",IFERROR(VLOOKUP(D930,Lists!$G$5:$I$40,3,FALSE),""))</f>
      </c>
      <c r="R930" s="20">
        <f>IF(OR(G930="",H930="",Q930=""),"",IF(E930="Short",G930-H930,H930-G930)*F930*Q930-N(K930))</f>
      </c>
      <c r="S930" s="20">
        <f>IF(OR(G930="",I930="",Q930=""),"",ABS(G930-I930)*F930*Q930)</f>
      </c>
      <c r="T930" s="21">
        <f>IF(OR(R930="",N(S930)=0),"",ROUND(R930/S930,2))</f>
      </c>
      <c r="U930" s="19">
        <f>IF(R930="","",IF(R930&gt;0,"Win",IF(R930&lt;0,"Loss","Even")))</f>
      </c>
      <c r="V930" s="20">
        <f>IF(R930="","",SUM($R$5:R930))</f>
      </c>
      <c r="W930" s="20">
        <f>IF(V930="","",MAX(0,MAX($V$5:V930)))</f>
      </c>
      <c r="X930" s="20">
        <f>IF(V930="","",V930-W930)</f>
      </c>
      <c r="Y930" s="19">
        <f>IF(A930="","",IF(COUNTIF($A$5:A930,A930)=1,MAX($Y$4:Y929)+1,""))</f>
      </c>
      <c r="Z930" s="19">
        <f>IF(A930="","",TEXT(A930,"ddd"))</f>
      </c>
    </row>
    <row r="931" spans="1:26" x14ac:dyDescent="0.25">
      <c r="A931" s="15"/>
      <c r="B931" s="16"/>
      <c r="G931" s="17"/>
      <c r="H931" s="17"/>
      <c r="I931" s="17"/>
      <c r="J931" s="17"/>
      <c r="K931" s="18"/>
      <c r="Q931" s="19">
        <f>IF(D931="","",IFERROR(VLOOKUP(D931,Lists!$G$5:$I$40,3,FALSE),""))</f>
      </c>
      <c r="R931" s="20">
        <f>IF(OR(G931="",H931="",Q931=""),"",IF(E931="Short",G931-H931,H931-G931)*F931*Q931-N(K931))</f>
      </c>
      <c r="S931" s="20">
        <f>IF(OR(G931="",I931="",Q931=""),"",ABS(G931-I931)*F931*Q931)</f>
      </c>
      <c r="T931" s="21">
        <f>IF(OR(R931="",N(S931)=0),"",ROUND(R931/S931,2))</f>
      </c>
      <c r="U931" s="19">
        <f>IF(R931="","",IF(R931&gt;0,"Win",IF(R931&lt;0,"Loss","Even")))</f>
      </c>
      <c r="V931" s="20">
        <f>IF(R931="","",SUM($R$5:R931))</f>
      </c>
      <c r="W931" s="20">
        <f>IF(V931="","",MAX(0,MAX($V$5:V931)))</f>
      </c>
      <c r="X931" s="20">
        <f>IF(V931="","",V931-W931)</f>
      </c>
      <c r="Y931" s="19">
        <f>IF(A931="","",IF(COUNTIF($A$5:A931,A931)=1,MAX($Y$4:Y930)+1,""))</f>
      </c>
      <c r="Z931" s="19">
        <f>IF(A931="","",TEXT(A931,"ddd"))</f>
      </c>
    </row>
    <row r="932" spans="1:26" x14ac:dyDescent="0.25">
      <c r="A932" s="15"/>
      <c r="B932" s="16"/>
      <c r="G932" s="17"/>
      <c r="H932" s="17"/>
      <c r="I932" s="17"/>
      <c r="J932" s="17"/>
      <c r="K932" s="18"/>
      <c r="Q932" s="19">
        <f>IF(D932="","",IFERROR(VLOOKUP(D932,Lists!$G$5:$I$40,3,FALSE),""))</f>
      </c>
      <c r="R932" s="20">
        <f>IF(OR(G932="",H932="",Q932=""),"",IF(E932="Short",G932-H932,H932-G932)*F932*Q932-N(K932))</f>
      </c>
      <c r="S932" s="20">
        <f>IF(OR(G932="",I932="",Q932=""),"",ABS(G932-I932)*F932*Q932)</f>
      </c>
      <c r="T932" s="21">
        <f>IF(OR(R932="",N(S932)=0),"",ROUND(R932/S932,2))</f>
      </c>
      <c r="U932" s="19">
        <f>IF(R932="","",IF(R932&gt;0,"Win",IF(R932&lt;0,"Loss","Even")))</f>
      </c>
      <c r="V932" s="20">
        <f>IF(R932="","",SUM($R$5:R932))</f>
      </c>
      <c r="W932" s="20">
        <f>IF(V932="","",MAX(0,MAX($V$5:V932)))</f>
      </c>
      <c r="X932" s="20">
        <f>IF(V932="","",V932-W932)</f>
      </c>
      <c r="Y932" s="19">
        <f>IF(A932="","",IF(COUNTIF($A$5:A932,A932)=1,MAX($Y$4:Y931)+1,""))</f>
      </c>
      <c r="Z932" s="19">
        <f>IF(A932="","",TEXT(A932,"ddd"))</f>
      </c>
    </row>
    <row r="933" spans="1:26" x14ac:dyDescent="0.25">
      <c r="A933" s="15"/>
      <c r="B933" s="16"/>
      <c r="G933" s="17"/>
      <c r="H933" s="17"/>
      <c r="I933" s="17"/>
      <c r="J933" s="17"/>
      <c r="K933" s="18"/>
      <c r="Q933" s="19">
        <f>IF(D933="","",IFERROR(VLOOKUP(D933,Lists!$G$5:$I$40,3,FALSE),""))</f>
      </c>
      <c r="R933" s="20">
        <f>IF(OR(G933="",H933="",Q933=""),"",IF(E933="Short",G933-H933,H933-G933)*F933*Q933-N(K933))</f>
      </c>
      <c r="S933" s="20">
        <f>IF(OR(G933="",I933="",Q933=""),"",ABS(G933-I933)*F933*Q933)</f>
      </c>
      <c r="T933" s="21">
        <f>IF(OR(R933="",N(S933)=0),"",ROUND(R933/S933,2))</f>
      </c>
      <c r="U933" s="19">
        <f>IF(R933="","",IF(R933&gt;0,"Win",IF(R933&lt;0,"Loss","Even")))</f>
      </c>
      <c r="V933" s="20">
        <f>IF(R933="","",SUM($R$5:R933))</f>
      </c>
      <c r="W933" s="20">
        <f>IF(V933="","",MAX(0,MAX($V$5:V933)))</f>
      </c>
      <c r="X933" s="20">
        <f>IF(V933="","",V933-W933)</f>
      </c>
      <c r="Y933" s="19">
        <f>IF(A933="","",IF(COUNTIF($A$5:A933,A933)=1,MAX($Y$4:Y932)+1,""))</f>
      </c>
      <c r="Z933" s="19">
        <f>IF(A933="","",TEXT(A933,"ddd"))</f>
      </c>
    </row>
    <row r="934" spans="1:26" x14ac:dyDescent="0.25">
      <c r="A934" s="15"/>
      <c r="B934" s="16"/>
      <c r="G934" s="17"/>
      <c r="H934" s="17"/>
      <c r="I934" s="17"/>
      <c r="J934" s="17"/>
      <c r="K934" s="18"/>
      <c r="Q934" s="19">
        <f>IF(D934="","",IFERROR(VLOOKUP(D934,Lists!$G$5:$I$40,3,FALSE),""))</f>
      </c>
      <c r="R934" s="20">
        <f>IF(OR(G934="",H934="",Q934=""),"",IF(E934="Short",G934-H934,H934-G934)*F934*Q934-N(K934))</f>
      </c>
      <c r="S934" s="20">
        <f>IF(OR(G934="",I934="",Q934=""),"",ABS(G934-I934)*F934*Q934)</f>
      </c>
      <c r="T934" s="21">
        <f>IF(OR(R934="",N(S934)=0),"",ROUND(R934/S934,2))</f>
      </c>
      <c r="U934" s="19">
        <f>IF(R934="","",IF(R934&gt;0,"Win",IF(R934&lt;0,"Loss","Even")))</f>
      </c>
      <c r="V934" s="20">
        <f>IF(R934="","",SUM($R$5:R934))</f>
      </c>
      <c r="W934" s="20">
        <f>IF(V934="","",MAX(0,MAX($V$5:V934)))</f>
      </c>
      <c r="X934" s="20">
        <f>IF(V934="","",V934-W934)</f>
      </c>
      <c r="Y934" s="19">
        <f>IF(A934="","",IF(COUNTIF($A$5:A934,A934)=1,MAX($Y$4:Y933)+1,""))</f>
      </c>
      <c r="Z934" s="19">
        <f>IF(A934="","",TEXT(A934,"ddd"))</f>
      </c>
    </row>
    <row r="935" spans="1:26" x14ac:dyDescent="0.25">
      <c r="A935" s="15"/>
      <c r="B935" s="16"/>
      <c r="G935" s="17"/>
      <c r="H935" s="17"/>
      <c r="I935" s="17"/>
      <c r="J935" s="17"/>
      <c r="K935" s="18"/>
      <c r="Q935" s="19">
        <f>IF(D935="","",IFERROR(VLOOKUP(D935,Lists!$G$5:$I$40,3,FALSE),""))</f>
      </c>
      <c r="R935" s="20">
        <f>IF(OR(G935="",H935="",Q935=""),"",IF(E935="Short",G935-H935,H935-G935)*F935*Q935-N(K935))</f>
      </c>
      <c r="S935" s="20">
        <f>IF(OR(G935="",I935="",Q935=""),"",ABS(G935-I935)*F935*Q935)</f>
      </c>
      <c r="T935" s="21">
        <f>IF(OR(R935="",N(S935)=0),"",ROUND(R935/S935,2))</f>
      </c>
      <c r="U935" s="19">
        <f>IF(R935="","",IF(R935&gt;0,"Win",IF(R935&lt;0,"Loss","Even")))</f>
      </c>
      <c r="V935" s="20">
        <f>IF(R935="","",SUM($R$5:R935))</f>
      </c>
      <c r="W935" s="20">
        <f>IF(V935="","",MAX(0,MAX($V$5:V935)))</f>
      </c>
      <c r="X935" s="20">
        <f>IF(V935="","",V935-W935)</f>
      </c>
      <c r="Y935" s="19">
        <f>IF(A935="","",IF(COUNTIF($A$5:A935,A935)=1,MAX($Y$4:Y934)+1,""))</f>
      </c>
      <c r="Z935" s="19">
        <f>IF(A935="","",TEXT(A935,"ddd"))</f>
      </c>
    </row>
    <row r="936" spans="1:26" x14ac:dyDescent="0.25">
      <c r="A936" s="15"/>
      <c r="B936" s="16"/>
      <c r="G936" s="17"/>
      <c r="H936" s="17"/>
      <c r="I936" s="17"/>
      <c r="J936" s="17"/>
      <c r="K936" s="18"/>
      <c r="Q936" s="19">
        <f>IF(D936="","",IFERROR(VLOOKUP(D936,Lists!$G$5:$I$40,3,FALSE),""))</f>
      </c>
      <c r="R936" s="20">
        <f>IF(OR(G936="",H936="",Q936=""),"",IF(E936="Short",G936-H936,H936-G936)*F936*Q936-N(K936))</f>
      </c>
      <c r="S936" s="20">
        <f>IF(OR(G936="",I936="",Q936=""),"",ABS(G936-I936)*F936*Q936)</f>
      </c>
      <c r="T936" s="21">
        <f>IF(OR(R936="",N(S936)=0),"",ROUND(R936/S936,2))</f>
      </c>
      <c r="U936" s="19">
        <f>IF(R936="","",IF(R936&gt;0,"Win",IF(R936&lt;0,"Loss","Even")))</f>
      </c>
      <c r="V936" s="20">
        <f>IF(R936="","",SUM($R$5:R936))</f>
      </c>
      <c r="W936" s="20">
        <f>IF(V936="","",MAX(0,MAX($V$5:V936)))</f>
      </c>
      <c r="X936" s="20">
        <f>IF(V936="","",V936-W936)</f>
      </c>
      <c r="Y936" s="19">
        <f>IF(A936="","",IF(COUNTIF($A$5:A936,A936)=1,MAX($Y$4:Y935)+1,""))</f>
      </c>
      <c r="Z936" s="19">
        <f>IF(A936="","",TEXT(A936,"ddd"))</f>
      </c>
    </row>
    <row r="937" spans="1:26" x14ac:dyDescent="0.25">
      <c r="A937" s="15"/>
      <c r="B937" s="16"/>
      <c r="G937" s="17"/>
      <c r="H937" s="17"/>
      <c r="I937" s="17"/>
      <c r="J937" s="17"/>
      <c r="K937" s="18"/>
      <c r="Q937" s="19">
        <f>IF(D937="","",IFERROR(VLOOKUP(D937,Lists!$G$5:$I$40,3,FALSE),""))</f>
      </c>
      <c r="R937" s="20">
        <f>IF(OR(G937="",H937="",Q937=""),"",IF(E937="Short",G937-H937,H937-G937)*F937*Q937-N(K937))</f>
      </c>
      <c r="S937" s="20">
        <f>IF(OR(G937="",I937="",Q937=""),"",ABS(G937-I937)*F937*Q937)</f>
      </c>
      <c r="T937" s="21">
        <f>IF(OR(R937="",N(S937)=0),"",ROUND(R937/S937,2))</f>
      </c>
      <c r="U937" s="19">
        <f>IF(R937="","",IF(R937&gt;0,"Win",IF(R937&lt;0,"Loss","Even")))</f>
      </c>
      <c r="V937" s="20">
        <f>IF(R937="","",SUM($R$5:R937))</f>
      </c>
      <c r="W937" s="20">
        <f>IF(V937="","",MAX(0,MAX($V$5:V937)))</f>
      </c>
      <c r="X937" s="20">
        <f>IF(V937="","",V937-W937)</f>
      </c>
      <c r="Y937" s="19">
        <f>IF(A937="","",IF(COUNTIF($A$5:A937,A937)=1,MAX($Y$4:Y936)+1,""))</f>
      </c>
      <c r="Z937" s="19">
        <f>IF(A937="","",TEXT(A937,"ddd"))</f>
      </c>
    </row>
    <row r="938" spans="1:26" x14ac:dyDescent="0.25">
      <c r="A938" s="15"/>
      <c r="B938" s="16"/>
      <c r="G938" s="17"/>
      <c r="H938" s="17"/>
      <c r="I938" s="17"/>
      <c r="J938" s="17"/>
      <c r="K938" s="18"/>
      <c r="Q938" s="19">
        <f>IF(D938="","",IFERROR(VLOOKUP(D938,Lists!$G$5:$I$40,3,FALSE),""))</f>
      </c>
      <c r="R938" s="20">
        <f>IF(OR(G938="",H938="",Q938=""),"",IF(E938="Short",G938-H938,H938-G938)*F938*Q938-N(K938))</f>
      </c>
      <c r="S938" s="20">
        <f>IF(OR(G938="",I938="",Q938=""),"",ABS(G938-I938)*F938*Q938)</f>
      </c>
      <c r="T938" s="21">
        <f>IF(OR(R938="",N(S938)=0),"",ROUND(R938/S938,2))</f>
      </c>
      <c r="U938" s="19">
        <f>IF(R938="","",IF(R938&gt;0,"Win",IF(R938&lt;0,"Loss","Even")))</f>
      </c>
      <c r="V938" s="20">
        <f>IF(R938="","",SUM($R$5:R938))</f>
      </c>
      <c r="W938" s="20">
        <f>IF(V938="","",MAX(0,MAX($V$5:V938)))</f>
      </c>
      <c r="X938" s="20">
        <f>IF(V938="","",V938-W938)</f>
      </c>
      <c r="Y938" s="19">
        <f>IF(A938="","",IF(COUNTIF($A$5:A938,A938)=1,MAX($Y$4:Y937)+1,""))</f>
      </c>
      <c r="Z938" s="19">
        <f>IF(A938="","",TEXT(A938,"ddd"))</f>
      </c>
    </row>
    <row r="939" spans="1:26" x14ac:dyDescent="0.25">
      <c r="A939" s="15"/>
      <c r="B939" s="16"/>
      <c r="G939" s="17"/>
      <c r="H939" s="17"/>
      <c r="I939" s="17"/>
      <c r="J939" s="17"/>
      <c r="K939" s="18"/>
      <c r="Q939" s="19">
        <f>IF(D939="","",IFERROR(VLOOKUP(D939,Lists!$G$5:$I$40,3,FALSE),""))</f>
      </c>
      <c r="R939" s="20">
        <f>IF(OR(G939="",H939="",Q939=""),"",IF(E939="Short",G939-H939,H939-G939)*F939*Q939-N(K939))</f>
      </c>
      <c r="S939" s="20">
        <f>IF(OR(G939="",I939="",Q939=""),"",ABS(G939-I939)*F939*Q939)</f>
      </c>
      <c r="T939" s="21">
        <f>IF(OR(R939="",N(S939)=0),"",ROUND(R939/S939,2))</f>
      </c>
      <c r="U939" s="19">
        <f>IF(R939="","",IF(R939&gt;0,"Win",IF(R939&lt;0,"Loss","Even")))</f>
      </c>
      <c r="V939" s="20">
        <f>IF(R939="","",SUM($R$5:R939))</f>
      </c>
      <c r="W939" s="20">
        <f>IF(V939="","",MAX(0,MAX($V$5:V939)))</f>
      </c>
      <c r="X939" s="20">
        <f>IF(V939="","",V939-W939)</f>
      </c>
      <c r="Y939" s="19">
        <f>IF(A939="","",IF(COUNTIF($A$5:A939,A939)=1,MAX($Y$4:Y938)+1,""))</f>
      </c>
      <c r="Z939" s="19">
        <f>IF(A939="","",TEXT(A939,"ddd"))</f>
      </c>
    </row>
    <row r="940" spans="1:26" x14ac:dyDescent="0.25">
      <c r="A940" s="15"/>
      <c r="B940" s="16"/>
      <c r="G940" s="17"/>
      <c r="H940" s="17"/>
      <c r="I940" s="17"/>
      <c r="J940" s="17"/>
      <c r="K940" s="18"/>
      <c r="Q940" s="19">
        <f>IF(D940="","",IFERROR(VLOOKUP(D940,Lists!$G$5:$I$40,3,FALSE),""))</f>
      </c>
      <c r="R940" s="20">
        <f>IF(OR(G940="",H940="",Q940=""),"",IF(E940="Short",G940-H940,H940-G940)*F940*Q940-N(K940))</f>
      </c>
      <c r="S940" s="20">
        <f>IF(OR(G940="",I940="",Q940=""),"",ABS(G940-I940)*F940*Q940)</f>
      </c>
      <c r="T940" s="21">
        <f>IF(OR(R940="",N(S940)=0),"",ROUND(R940/S940,2))</f>
      </c>
      <c r="U940" s="19">
        <f>IF(R940="","",IF(R940&gt;0,"Win",IF(R940&lt;0,"Loss","Even")))</f>
      </c>
      <c r="V940" s="20">
        <f>IF(R940="","",SUM($R$5:R940))</f>
      </c>
      <c r="W940" s="20">
        <f>IF(V940="","",MAX(0,MAX($V$5:V940)))</f>
      </c>
      <c r="X940" s="20">
        <f>IF(V940="","",V940-W940)</f>
      </c>
      <c r="Y940" s="19">
        <f>IF(A940="","",IF(COUNTIF($A$5:A940,A940)=1,MAX($Y$4:Y939)+1,""))</f>
      </c>
      <c r="Z940" s="19">
        <f>IF(A940="","",TEXT(A940,"ddd"))</f>
      </c>
    </row>
    <row r="941" spans="1:26" x14ac:dyDescent="0.25">
      <c r="A941" s="15"/>
      <c r="B941" s="16"/>
      <c r="G941" s="17"/>
      <c r="H941" s="17"/>
      <c r="I941" s="17"/>
      <c r="J941" s="17"/>
      <c r="K941" s="18"/>
      <c r="Q941" s="19">
        <f>IF(D941="","",IFERROR(VLOOKUP(D941,Lists!$G$5:$I$40,3,FALSE),""))</f>
      </c>
      <c r="R941" s="20">
        <f>IF(OR(G941="",H941="",Q941=""),"",IF(E941="Short",G941-H941,H941-G941)*F941*Q941-N(K941))</f>
      </c>
      <c r="S941" s="20">
        <f>IF(OR(G941="",I941="",Q941=""),"",ABS(G941-I941)*F941*Q941)</f>
      </c>
      <c r="T941" s="21">
        <f>IF(OR(R941="",N(S941)=0),"",ROUND(R941/S941,2))</f>
      </c>
      <c r="U941" s="19">
        <f>IF(R941="","",IF(R941&gt;0,"Win",IF(R941&lt;0,"Loss","Even")))</f>
      </c>
      <c r="V941" s="20">
        <f>IF(R941="","",SUM($R$5:R941))</f>
      </c>
      <c r="W941" s="20">
        <f>IF(V941="","",MAX(0,MAX($V$5:V941)))</f>
      </c>
      <c r="X941" s="20">
        <f>IF(V941="","",V941-W941)</f>
      </c>
      <c r="Y941" s="19">
        <f>IF(A941="","",IF(COUNTIF($A$5:A941,A941)=1,MAX($Y$4:Y940)+1,""))</f>
      </c>
      <c r="Z941" s="19">
        <f>IF(A941="","",TEXT(A941,"ddd"))</f>
      </c>
    </row>
    <row r="942" spans="1:26" x14ac:dyDescent="0.25">
      <c r="A942" s="15"/>
      <c r="B942" s="16"/>
      <c r="G942" s="17"/>
      <c r="H942" s="17"/>
      <c r="I942" s="17"/>
      <c r="J942" s="17"/>
      <c r="K942" s="18"/>
      <c r="Q942" s="19">
        <f>IF(D942="","",IFERROR(VLOOKUP(D942,Lists!$G$5:$I$40,3,FALSE),""))</f>
      </c>
      <c r="R942" s="20">
        <f>IF(OR(G942="",H942="",Q942=""),"",IF(E942="Short",G942-H942,H942-G942)*F942*Q942-N(K942))</f>
      </c>
      <c r="S942" s="20">
        <f>IF(OR(G942="",I942="",Q942=""),"",ABS(G942-I942)*F942*Q942)</f>
      </c>
      <c r="T942" s="21">
        <f>IF(OR(R942="",N(S942)=0),"",ROUND(R942/S942,2))</f>
      </c>
      <c r="U942" s="19">
        <f>IF(R942="","",IF(R942&gt;0,"Win",IF(R942&lt;0,"Loss","Even")))</f>
      </c>
      <c r="V942" s="20">
        <f>IF(R942="","",SUM($R$5:R942))</f>
      </c>
      <c r="W942" s="20">
        <f>IF(V942="","",MAX(0,MAX($V$5:V942)))</f>
      </c>
      <c r="X942" s="20">
        <f>IF(V942="","",V942-W942)</f>
      </c>
      <c r="Y942" s="19">
        <f>IF(A942="","",IF(COUNTIF($A$5:A942,A942)=1,MAX($Y$4:Y941)+1,""))</f>
      </c>
      <c r="Z942" s="19">
        <f>IF(A942="","",TEXT(A942,"ddd"))</f>
      </c>
    </row>
    <row r="943" spans="1:26" x14ac:dyDescent="0.25">
      <c r="A943" s="15"/>
      <c r="B943" s="16"/>
      <c r="G943" s="17"/>
      <c r="H943" s="17"/>
      <c r="I943" s="17"/>
      <c r="J943" s="17"/>
      <c r="K943" s="18"/>
      <c r="Q943" s="19">
        <f>IF(D943="","",IFERROR(VLOOKUP(D943,Lists!$G$5:$I$40,3,FALSE),""))</f>
      </c>
      <c r="R943" s="20">
        <f>IF(OR(G943="",H943="",Q943=""),"",IF(E943="Short",G943-H943,H943-G943)*F943*Q943-N(K943))</f>
      </c>
      <c r="S943" s="20">
        <f>IF(OR(G943="",I943="",Q943=""),"",ABS(G943-I943)*F943*Q943)</f>
      </c>
      <c r="T943" s="21">
        <f>IF(OR(R943="",N(S943)=0),"",ROUND(R943/S943,2))</f>
      </c>
      <c r="U943" s="19">
        <f>IF(R943="","",IF(R943&gt;0,"Win",IF(R943&lt;0,"Loss","Even")))</f>
      </c>
      <c r="V943" s="20">
        <f>IF(R943="","",SUM($R$5:R943))</f>
      </c>
      <c r="W943" s="20">
        <f>IF(V943="","",MAX(0,MAX($V$5:V943)))</f>
      </c>
      <c r="X943" s="20">
        <f>IF(V943="","",V943-W943)</f>
      </c>
      <c r="Y943" s="19">
        <f>IF(A943="","",IF(COUNTIF($A$5:A943,A943)=1,MAX($Y$4:Y942)+1,""))</f>
      </c>
      <c r="Z943" s="19">
        <f>IF(A943="","",TEXT(A943,"ddd"))</f>
      </c>
    </row>
    <row r="944" spans="1:26" x14ac:dyDescent="0.25">
      <c r="A944" s="15"/>
      <c r="B944" s="16"/>
      <c r="G944" s="17"/>
      <c r="H944" s="17"/>
      <c r="I944" s="17"/>
      <c r="J944" s="17"/>
      <c r="K944" s="18"/>
      <c r="Q944" s="19">
        <f>IF(D944="","",IFERROR(VLOOKUP(D944,Lists!$G$5:$I$40,3,FALSE),""))</f>
      </c>
      <c r="R944" s="20">
        <f>IF(OR(G944="",H944="",Q944=""),"",IF(E944="Short",G944-H944,H944-G944)*F944*Q944-N(K944))</f>
      </c>
      <c r="S944" s="20">
        <f>IF(OR(G944="",I944="",Q944=""),"",ABS(G944-I944)*F944*Q944)</f>
      </c>
      <c r="T944" s="21">
        <f>IF(OR(R944="",N(S944)=0),"",ROUND(R944/S944,2))</f>
      </c>
      <c r="U944" s="19">
        <f>IF(R944="","",IF(R944&gt;0,"Win",IF(R944&lt;0,"Loss","Even")))</f>
      </c>
      <c r="V944" s="20">
        <f>IF(R944="","",SUM($R$5:R944))</f>
      </c>
      <c r="W944" s="20">
        <f>IF(V944="","",MAX(0,MAX($V$5:V944)))</f>
      </c>
      <c r="X944" s="20">
        <f>IF(V944="","",V944-W944)</f>
      </c>
      <c r="Y944" s="19">
        <f>IF(A944="","",IF(COUNTIF($A$5:A944,A944)=1,MAX($Y$4:Y943)+1,""))</f>
      </c>
      <c r="Z944" s="19">
        <f>IF(A944="","",TEXT(A944,"ddd"))</f>
      </c>
    </row>
    <row r="945" spans="1:26" x14ac:dyDescent="0.25">
      <c r="A945" s="15"/>
      <c r="B945" s="16"/>
      <c r="G945" s="17"/>
      <c r="H945" s="17"/>
      <c r="I945" s="17"/>
      <c r="J945" s="17"/>
      <c r="K945" s="18"/>
      <c r="Q945" s="19">
        <f>IF(D945="","",IFERROR(VLOOKUP(D945,Lists!$G$5:$I$40,3,FALSE),""))</f>
      </c>
      <c r="R945" s="20">
        <f>IF(OR(G945="",H945="",Q945=""),"",IF(E945="Short",G945-H945,H945-G945)*F945*Q945-N(K945))</f>
      </c>
      <c r="S945" s="20">
        <f>IF(OR(G945="",I945="",Q945=""),"",ABS(G945-I945)*F945*Q945)</f>
      </c>
      <c r="T945" s="21">
        <f>IF(OR(R945="",N(S945)=0),"",ROUND(R945/S945,2))</f>
      </c>
      <c r="U945" s="19">
        <f>IF(R945="","",IF(R945&gt;0,"Win",IF(R945&lt;0,"Loss","Even")))</f>
      </c>
      <c r="V945" s="20">
        <f>IF(R945="","",SUM($R$5:R945))</f>
      </c>
      <c r="W945" s="20">
        <f>IF(V945="","",MAX(0,MAX($V$5:V945)))</f>
      </c>
      <c r="X945" s="20">
        <f>IF(V945="","",V945-W945)</f>
      </c>
      <c r="Y945" s="19">
        <f>IF(A945="","",IF(COUNTIF($A$5:A945,A945)=1,MAX($Y$4:Y944)+1,""))</f>
      </c>
      <c r="Z945" s="19">
        <f>IF(A945="","",TEXT(A945,"ddd"))</f>
      </c>
    </row>
    <row r="946" spans="1:26" x14ac:dyDescent="0.25">
      <c r="A946" s="15"/>
      <c r="B946" s="16"/>
      <c r="G946" s="17"/>
      <c r="H946" s="17"/>
      <c r="I946" s="17"/>
      <c r="J946" s="17"/>
      <c r="K946" s="18"/>
      <c r="Q946" s="19">
        <f>IF(D946="","",IFERROR(VLOOKUP(D946,Lists!$G$5:$I$40,3,FALSE),""))</f>
      </c>
      <c r="R946" s="20">
        <f>IF(OR(G946="",H946="",Q946=""),"",IF(E946="Short",G946-H946,H946-G946)*F946*Q946-N(K946))</f>
      </c>
      <c r="S946" s="20">
        <f>IF(OR(G946="",I946="",Q946=""),"",ABS(G946-I946)*F946*Q946)</f>
      </c>
      <c r="T946" s="21">
        <f>IF(OR(R946="",N(S946)=0),"",ROUND(R946/S946,2))</f>
      </c>
      <c r="U946" s="19">
        <f>IF(R946="","",IF(R946&gt;0,"Win",IF(R946&lt;0,"Loss","Even")))</f>
      </c>
      <c r="V946" s="20">
        <f>IF(R946="","",SUM($R$5:R946))</f>
      </c>
      <c r="W946" s="20">
        <f>IF(V946="","",MAX(0,MAX($V$5:V946)))</f>
      </c>
      <c r="X946" s="20">
        <f>IF(V946="","",V946-W946)</f>
      </c>
      <c r="Y946" s="19">
        <f>IF(A946="","",IF(COUNTIF($A$5:A946,A946)=1,MAX($Y$4:Y945)+1,""))</f>
      </c>
      <c r="Z946" s="19">
        <f>IF(A946="","",TEXT(A946,"ddd"))</f>
      </c>
    </row>
    <row r="947" spans="1:26" x14ac:dyDescent="0.25">
      <c r="A947" s="15"/>
      <c r="B947" s="16"/>
      <c r="G947" s="17"/>
      <c r="H947" s="17"/>
      <c r="I947" s="17"/>
      <c r="J947" s="17"/>
      <c r="K947" s="18"/>
      <c r="Q947" s="19">
        <f>IF(D947="","",IFERROR(VLOOKUP(D947,Lists!$G$5:$I$40,3,FALSE),""))</f>
      </c>
      <c r="R947" s="20">
        <f>IF(OR(G947="",H947="",Q947=""),"",IF(E947="Short",G947-H947,H947-G947)*F947*Q947-N(K947))</f>
      </c>
      <c r="S947" s="20">
        <f>IF(OR(G947="",I947="",Q947=""),"",ABS(G947-I947)*F947*Q947)</f>
      </c>
      <c r="T947" s="21">
        <f>IF(OR(R947="",N(S947)=0),"",ROUND(R947/S947,2))</f>
      </c>
      <c r="U947" s="19">
        <f>IF(R947="","",IF(R947&gt;0,"Win",IF(R947&lt;0,"Loss","Even")))</f>
      </c>
      <c r="V947" s="20">
        <f>IF(R947="","",SUM($R$5:R947))</f>
      </c>
      <c r="W947" s="20">
        <f>IF(V947="","",MAX(0,MAX($V$5:V947)))</f>
      </c>
      <c r="X947" s="20">
        <f>IF(V947="","",V947-W947)</f>
      </c>
      <c r="Y947" s="19">
        <f>IF(A947="","",IF(COUNTIF($A$5:A947,A947)=1,MAX($Y$4:Y946)+1,""))</f>
      </c>
      <c r="Z947" s="19">
        <f>IF(A947="","",TEXT(A947,"ddd"))</f>
      </c>
    </row>
    <row r="948" spans="1:26" x14ac:dyDescent="0.25">
      <c r="A948" s="15"/>
      <c r="B948" s="16"/>
      <c r="G948" s="17"/>
      <c r="H948" s="17"/>
      <c r="I948" s="17"/>
      <c r="J948" s="17"/>
      <c r="K948" s="18"/>
      <c r="Q948" s="19">
        <f>IF(D948="","",IFERROR(VLOOKUP(D948,Lists!$G$5:$I$40,3,FALSE),""))</f>
      </c>
      <c r="R948" s="20">
        <f>IF(OR(G948="",H948="",Q948=""),"",IF(E948="Short",G948-H948,H948-G948)*F948*Q948-N(K948))</f>
      </c>
      <c r="S948" s="20">
        <f>IF(OR(G948="",I948="",Q948=""),"",ABS(G948-I948)*F948*Q948)</f>
      </c>
      <c r="T948" s="21">
        <f>IF(OR(R948="",N(S948)=0),"",ROUND(R948/S948,2))</f>
      </c>
      <c r="U948" s="19">
        <f>IF(R948="","",IF(R948&gt;0,"Win",IF(R948&lt;0,"Loss","Even")))</f>
      </c>
      <c r="V948" s="20">
        <f>IF(R948="","",SUM($R$5:R948))</f>
      </c>
      <c r="W948" s="20">
        <f>IF(V948="","",MAX(0,MAX($V$5:V948)))</f>
      </c>
      <c r="X948" s="20">
        <f>IF(V948="","",V948-W948)</f>
      </c>
      <c r="Y948" s="19">
        <f>IF(A948="","",IF(COUNTIF($A$5:A948,A948)=1,MAX($Y$4:Y947)+1,""))</f>
      </c>
      <c r="Z948" s="19">
        <f>IF(A948="","",TEXT(A948,"ddd"))</f>
      </c>
    </row>
    <row r="949" spans="1:26" x14ac:dyDescent="0.25">
      <c r="A949" s="15"/>
      <c r="B949" s="16"/>
      <c r="G949" s="17"/>
      <c r="H949" s="17"/>
      <c r="I949" s="17"/>
      <c r="J949" s="17"/>
      <c r="K949" s="18"/>
      <c r="Q949" s="19">
        <f>IF(D949="","",IFERROR(VLOOKUP(D949,Lists!$G$5:$I$40,3,FALSE),""))</f>
      </c>
      <c r="R949" s="20">
        <f>IF(OR(G949="",H949="",Q949=""),"",IF(E949="Short",G949-H949,H949-G949)*F949*Q949-N(K949))</f>
      </c>
      <c r="S949" s="20">
        <f>IF(OR(G949="",I949="",Q949=""),"",ABS(G949-I949)*F949*Q949)</f>
      </c>
      <c r="T949" s="21">
        <f>IF(OR(R949="",N(S949)=0),"",ROUND(R949/S949,2))</f>
      </c>
      <c r="U949" s="19">
        <f>IF(R949="","",IF(R949&gt;0,"Win",IF(R949&lt;0,"Loss","Even")))</f>
      </c>
      <c r="V949" s="20">
        <f>IF(R949="","",SUM($R$5:R949))</f>
      </c>
      <c r="W949" s="20">
        <f>IF(V949="","",MAX(0,MAX($V$5:V949)))</f>
      </c>
      <c r="X949" s="20">
        <f>IF(V949="","",V949-W949)</f>
      </c>
      <c r="Y949" s="19">
        <f>IF(A949="","",IF(COUNTIF($A$5:A949,A949)=1,MAX($Y$4:Y948)+1,""))</f>
      </c>
      <c r="Z949" s="19">
        <f>IF(A949="","",TEXT(A949,"ddd"))</f>
      </c>
    </row>
    <row r="950" spans="1:26" x14ac:dyDescent="0.25">
      <c r="A950" s="15"/>
      <c r="B950" s="16"/>
      <c r="G950" s="17"/>
      <c r="H950" s="17"/>
      <c r="I950" s="17"/>
      <c r="J950" s="17"/>
      <c r="K950" s="18"/>
      <c r="Q950" s="19">
        <f>IF(D950="","",IFERROR(VLOOKUP(D950,Lists!$G$5:$I$40,3,FALSE),""))</f>
      </c>
      <c r="R950" s="20">
        <f>IF(OR(G950="",H950="",Q950=""),"",IF(E950="Short",G950-H950,H950-G950)*F950*Q950-N(K950))</f>
      </c>
      <c r="S950" s="20">
        <f>IF(OR(G950="",I950="",Q950=""),"",ABS(G950-I950)*F950*Q950)</f>
      </c>
      <c r="T950" s="21">
        <f>IF(OR(R950="",N(S950)=0),"",ROUND(R950/S950,2))</f>
      </c>
      <c r="U950" s="19">
        <f>IF(R950="","",IF(R950&gt;0,"Win",IF(R950&lt;0,"Loss","Even")))</f>
      </c>
      <c r="V950" s="20">
        <f>IF(R950="","",SUM($R$5:R950))</f>
      </c>
      <c r="W950" s="20">
        <f>IF(V950="","",MAX(0,MAX($V$5:V950)))</f>
      </c>
      <c r="X950" s="20">
        <f>IF(V950="","",V950-W950)</f>
      </c>
      <c r="Y950" s="19">
        <f>IF(A950="","",IF(COUNTIF($A$5:A950,A950)=1,MAX($Y$4:Y949)+1,""))</f>
      </c>
      <c r="Z950" s="19">
        <f>IF(A950="","",TEXT(A950,"ddd"))</f>
      </c>
    </row>
    <row r="951" spans="1:26" x14ac:dyDescent="0.25">
      <c r="A951" s="15"/>
      <c r="B951" s="16"/>
      <c r="G951" s="17"/>
      <c r="H951" s="17"/>
      <c r="I951" s="17"/>
      <c r="J951" s="17"/>
      <c r="K951" s="18"/>
      <c r="Q951" s="19">
        <f>IF(D951="","",IFERROR(VLOOKUP(D951,Lists!$G$5:$I$40,3,FALSE),""))</f>
      </c>
      <c r="R951" s="20">
        <f>IF(OR(G951="",H951="",Q951=""),"",IF(E951="Short",G951-H951,H951-G951)*F951*Q951-N(K951))</f>
      </c>
      <c r="S951" s="20">
        <f>IF(OR(G951="",I951="",Q951=""),"",ABS(G951-I951)*F951*Q951)</f>
      </c>
      <c r="T951" s="21">
        <f>IF(OR(R951="",N(S951)=0),"",ROUND(R951/S951,2))</f>
      </c>
      <c r="U951" s="19">
        <f>IF(R951="","",IF(R951&gt;0,"Win",IF(R951&lt;0,"Loss","Even")))</f>
      </c>
      <c r="V951" s="20">
        <f>IF(R951="","",SUM($R$5:R951))</f>
      </c>
      <c r="W951" s="20">
        <f>IF(V951="","",MAX(0,MAX($V$5:V951)))</f>
      </c>
      <c r="X951" s="20">
        <f>IF(V951="","",V951-W951)</f>
      </c>
      <c r="Y951" s="19">
        <f>IF(A951="","",IF(COUNTIF($A$5:A951,A951)=1,MAX($Y$4:Y950)+1,""))</f>
      </c>
      <c r="Z951" s="19">
        <f>IF(A951="","",TEXT(A951,"ddd"))</f>
      </c>
    </row>
    <row r="952" spans="1:26" x14ac:dyDescent="0.25">
      <c r="A952" s="15"/>
      <c r="B952" s="16"/>
      <c r="G952" s="17"/>
      <c r="H952" s="17"/>
      <c r="I952" s="17"/>
      <c r="J952" s="17"/>
      <c r="K952" s="18"/>
      <c r="Q952" s="19">
        <f>IF(D952="","",IFERROR(VLOOKUP(D952,Lists!$G$5:$I$40,3,FALSE),""))</f>
      </c>
      <c r="R952" s="20">
        <f>IF(OR(G952="",H952="",Q952=""),"",IF(E952="Short",G952-H952,H952-G952)*F952*Q952-N(K952))</f>
      </c>
      <c r="S952" s="20">
        <f>IF(OR(G952="",I952="",Q952=""),"",ABS(G952-I952)*F952*Q952)</f>
      </c>
      <c r="T952" s="21">
        <f>IF(OR(R952="",N(S952)=0),"",ROUND(R952/S952,2))</f>
      </c>
      <c r="U952" s="19">
        <f>IF(R952="","",IF(R952&gt;0,"Win",IF(R952&lt;0,"Loss","Even")))</f>
      </c>
      <c r="V952" s="20">
        <f>IF(R952="","",SUM($R$5:R952))</f>
      </c>
      <c r="W952" s="20">
        <f>IF(V952="","",MAX(0,MAX($V$5:V952)))</f>
      </c>
      <c r="X952" s="20">
        <f>IF(V952="","",V952-W952)</f>
      </c>
      <c r="Y952" s="19">
        <f>IF(A952="","",IF(COUNTIF($A$5:A952,A952)=1,MAX($Y$4:Y951)+1,""))</f>
      </c>
      <c r="Z952" s="19">
        <f>IF(A952="","",TEXT(A952,"ddd"))</f>
      </c>
    </row>
    <row r="953" spans="1:26" x14ac:dyDescent="0.25">
      <c r="A953" s="15"/>
      <c r="B953" s="16"/>
      <c r="G953" s="17"/>
      <c r="H953" s="17"/>
      <c r="I953" s="17"/>
      <c r="J953" s="17"/>
      <c r="K953" s="18"/>
      <c r="Q953" s="19">
        <f>IF(D953="","",IFERROR(VLOOKUP(D953,Lists!$G$5:$I$40,3,FALSE),""))</f>
      </c>
      <c r="R953" s="20">
        <f>IF(OR(G953="",H953="",Q953=""),"",IF(E953="Short",G953-H953,H953-G953)*F953*Q953-N(K953))</f>
      </c>
      <c r="S953" s="20">
        <f>IF(OR(G953="",I953="",Q953=""),"",ABS(G953-I953)*F953*Q953)</f>
      </c>
      <c r="T953" s="21">
        <f>IF(OR(R953="",N(S953)=0),"",ROUND(R953/S953,2))</f>
      </c>
      <c r="U953" s="19">
        <f>IF(R953="","",IF(R953&gt;0,"Win",IF(R953&lt;0,"Loss","Even")))</f>
      </c>
      <c r="V953" s="20">
        <f>IF(R953="","",SUM($R$5:R953))</f>
      </c>
      <c r="W953" s="20">
        <f>IF(V953="","",MAX(0,MAX($V$5:V953)))</f>
      </c>
      <c r="X953" s="20">
        <f>IF(V953="","",V953-W953)</f>
      </c>
      <c r="Y953" s="19">
        <f>IF(A953="","",IF(COUNTIF($A$5:A953,A953)=1,MAX($Y$4:Y952)+1,""))</f>
      </c>
      <c r="Z953" s="19">
        <f>IF(A953="","",TEXT(A953,"ddd"))</f>
      </c>
    </row>
    <row r="954" spans="1:26" x14ac:dyDescent="0.25">
      <c r="A954" s="15"/>
      <c r="B954" s="16"/>
      <c r="G954" s="17"/>
      <c r="H954" s="17"/>
      <c r="I954" s="17"/>
      <c r="J954" s="17"/>
      <c r="K954" s="18"/>
      <c r="Q954" s="19">
        <f>IF(D954="","",IFERROR(VLOOKUP(D954,Lists!$G$5:$I$40,3,FALSE),""))</f>
      </c>
      <c r="R954" s="20">
        <f>IF(OR(G954="",H954="",Q954=""),"",IF(E954="Short",G954-H954,H954-G954)*F954*Q954-N(K954))</f>
      </c>
      <c r="S954" s="20">
        <f>IF(OR(G954="",I954="",Q954=""),"",ABS(G954-I954)*F954*Q954)</f>
      </c>
      <c r="T954" s="21">
        <f>IF(OR(R954="",N(S954)=0),"",ROUND(R954/S954,2))</f>
      </c>
      <c r="U954" s="19">
        <f>IF(R954="","",IF(R954&gt;0,"Win",IF(R954&lt;0,"Loss","Even")))</f>
      </c>
      <c r="V954" s="20">
        <f>IF(R954="","",SUM($R$5:R954))</f>
      </c>
      <c r="W954" s="20">
        <f>IF(V954="","",MAX(0,MAX($V$5:V954)))</f>
      </c>
      <c r="X954" s="20">
        <f>IF(V954="","",V954-W954)</f>
      </c>
      <c r="Y954" s="19">
        <f>IF(A954="","",IF(COUNTIF($A$5:A954,A954)=1,MAX($Y$4:Y953)+1,""))</f>
      </c>
      <c r="Z954" s="19">
        <f>IF(A954="","",TEXT(A954,"ddd"))</f>
      </c>
    </row>
    <row r="955" spans="1:26" x14ac:dyDescent="0.25">
      <c r="A955" s="15"/>
      <c r="B955" s="16"/>
      <c r="G955" s="17"/>
      <c r="H955" s="17"/>
      <c r="I955" s="17"/>
      <c r="J955" s="17"/>
      <c r="K955" s="18"/>
      <c r="Q955" s="19">
        <f>IF(D955="","",IFERROR(VLOOKUP(D955,Lists!$G$5:$I$40,3,FALSE),""))</f>
      </c>
      <c r="R955" s="20">
        <f>IF(OR(G955="",H955="",Q955=""),"",IF(E955="Short",G955-H955,H955-G955)*F955*Q955-N(K955))</f>
      </c>
      <c r="S955" s="20">
        <f>IF(OR(G955="",I955="",Q955=""),"",ABS(G955-I955)*F955*Q955)</f>
      </c>
      <c r="T955" s="21">
        <f>IF(OR(R955="",N(S955)=0),"",ROUND(R955/S955,2))</f>
      </c>
      <c r="U955" s="19">
        <f>IF(R955="","",IF(R955&gt;0,"Win",IF(R955&lt;0,"Loss","Even")))</f>
      </c>
      <c r="V955" s="20">
        <f>IF(R955="","",SUM($R$5:R955))</f>
      </c>
      <c r="W955" s="20">
        <f>IF(V955="","",MAX(0,MAX($V$5:V955)))</f>
      </c>
      <c r="X955" s="20">
        <f>IF(V955="","",V955-W955)</f>
      </c>
      <c r="Y955" s="19">
        <f>IF(A955="","",IF(COUNTIF($A$5:A955,A955)=1,MAX($Y$4:Y954)+1,""))</f>
      </c>
      <c r="Z955" s="19">
        <f>IF(A955="","",TEXT(A955,"ddd"))</f>
      </c>
    </row>
    <row r="956" spans="1:26" x14ac:dyDescent="0.25">
      <c r="A956" s="15"/>
      <c r="B956" s="16"/>
      <c r="G956" s="17"/>
      <c r="H956" s="17"/>
      <c r="I956" s="17"/>
      <c r="J956" s="17"/>
      <c r="K956" s="18"/>
      <c r="Q956" s="19">
        <f>IF(D956="","",IFERROR(VLOOKUP(D956,Lists!$G$5:$I$40,3,FALSE),""))</f>
      </c>
      <c r="R956" s="20">
        <f>IF(OR(G956="",H956="",Q956=""),"",IF(E956="Short",G956-H956,H956-G956)*F956*Q956-N(K956))</f>
      </c>
      <c r="S956" s="20">
        <f>IF(OR(G956="",I956="",Q956=""),"",ABS(G956-I956)*F956*Q956)</f>
      </c>
      <c r="T956" s="21">
        <f>IF(OR(R956="",N(S956)=0),"",ROUND(R956/S956,2))</f>
      </c>
      <c r="U956" s="19">
        <f>IF(R956="","",IF(R956&gt;0,"Win",IF(R956&lt;0,"Loss","Even")))</f>
      </c>
      <c r="V956" s="20">
        <f>IF(R956="","",SUM($R$5:R956))</f>
      </c>
      <c r="W956" s="20">
        <f>IF(V956="","",MAX(0,MAX($V$5:V956)))</f>
      </c>
      <c r="X956" s="20">
        <f>IF(V956="","",V956-W956)</f>
      </c>
      <c r="Y956" s="19">
        <f>IF(A956="","",IF(COUNTIF($A$5:A956,A956)=1,MAX($Y$4:Y955)+1,""))</f>
      </c>
      <c r="Z956" s="19">
        <f>IF(A956="","",TEXT(A956,"ddd"))</f>
      </c>
    </row>
    <row r="957" spans="1:26" x14ac:dyDescent="0.25">
      <c r="A957" s="15"/>
      <c r="B957" s="16"/>
      <c r="G957" s="17"/>
      <c r="H957" s="17"/>
      <c r="I957" s="17"/>
      <c r="J957" s="17"/>
      <c r="K957" s="18"/>
      <c r="Q957" s="19">
        <f>IF(D957="","",IFERROR(VLOOKUP(D957,Lists!$G$5:$I$40,3,FALSE),""))</f>
      </c>
      <c r="R957" s="20">
        <f>IF(OR(G957="",H957="",Q957=""),"",IF(E957="Short",G957-H957,H957-G957)*F957*Q957-N(K957))</f>
      </c>
      <c r="S957" s="20">
        <f>IF(OR(G957="",I957="",Q957=""),"",ABS(G957-I957)*F957*Q957)</f>
      </c>
      <c r="T957" s="21">
        <f>IF(OR(R957="",N(S957)=0),"",ROUND(R957/S957,2))</f>
      </c>
      <c r="U957" s="19">
        <f>IF(R957="","",IF(R957&gt;0,"Win",IF(R957&lt;0,"Loss","Even")))</f>
      </c>
      <c r="V957" s="20">
        <f>IF(R957="","",SUM($R$5:R957))</f>
      </c>
      <c r="W957" s="20">
        <f>IF(V957="","",MAX(0,MAX($V$5:V957)))</f>
      </c>
      <c r="X957" s="20">
        <f>IF(V957="","",V957-W957)</f>
      </c>
      <c r="Y957" s="19">
        <f>IF(A957="","",IF(COUNTIF($A$5:A957,A957)=1,MAX($Y$4:Y956)+1,""))</f>
      </c>
      <c r="Z957" s="19">
        <f>IF(A957="","",TEXT(A957,"ddd"))</f>
      </c>
    </row>
    <row r="958" spans="1:26" x14ac:dyDescent="0.25">
      <c r="A958" s="15"/>
      <c r="B958" s="16"/>
      <c r="G958" s="17"/>
      <c r="H958" s="17"/>
      <c r="I958" s="17"/>
      <c r="J958" s="17"/>
      <c r="K958" s="18"/>
      <c r="Q958" s="19">
        <f>IF(D958="","",IFERROR(VLOOKUP(D958,Lists!$G$5:$I$40,3,FALSE),""))</f>
      </c>
      <c r="R958" s="20">
        <f>IF(OR(G958="",H958="",Q958=""),"",IF(E958="Short",G958-H958,H958-G958)*F958*Q958-N(K958))</f>
      </c>
      <c r="S958" s="20">
        <f>IF(OR(G958="",I958="",Q958=""),"",ABS(G958-I958)*F958*Q958)</f>
      </c>
      <c r="T958" s="21">
        <f>IF(OR(R958="",N(S958)=0),"",ROUND(R958/S958,2))</f>
      </c>
      <c r="U958" s="19">
        <f>IF(R958="","",IF(R958&gt;0,"Win",IF(R958&lt;0,"Loss","Even")))</f>
      </c>
      <c r="V958" s="20">
        <f>IF(R958="","",SUM($R$5:R958))</f>
      </c>
      <c r="W958" s="20">
        <f>IF(V958="","",MAX(0,MAX($V$5:V958)))</f>
      </c>
      <c r="X958" s="20">
        <f>IF(V958="","",V958-W958)</f>
      </c>
      <c r="Y958" s="19">
        <f>IF(A958="","",IF(COUNTIF($A$5:A958,A958)=1,MAX($Y$4:Y957)+1,""))</f>
      </c>
      <c r="Z958" s="19">
        <f>IF(A958="","",TEXT(A958,"ddd"))</f>
      </c>
    </row>
    <row r="959" spans="1:26" x14ac:dyDescent="0.25">
      <c r="A959" s="15"/>
      <c r="B959" s="16"/>
      <c r="G959" s="17"/>
      <c r="H959" s="17"/>
      <c r="I959" s="17"/>
      <c r="J959" s="17"/>
      <c r="K959" s="18"/>
      <c r="Q959" s="19">
        <f>IF(D959="","",IFERROR(VLOOKUP(D959,Lists!$G$5:$I$40,3,FALSE),""))</f>
      </c>
      <c r="R959" s="20">
        <f>IF(OR(G959="",H959="",Q959=""),"",IF(E959="Short",G959-H959,H959-G959)*F959*Q959-N(K959))</f>
      </c>
      <c r="S959" s="20">
        <f>IF(OR(G959="",I959="",Q959=""),"",ABS(G959-I959)*F959*Q959)</f>
      </c>
      <c r="T959" s="21">
        <f>IF(OR(R959="",N(S959)=0),"",ROUND(R959/S959,2))</f>
      </c>
      <c r="U959" s="19">
        <f>IF(R959="","",IF(R959&gt;0,"Win",IF(R959&lt;0,"Loss","Even")))</f>
      </c>
      <c r="V959" s="20">
        <f>IF(R959="","",SUM($R$5:R959))</f>
      </c>
      <c r="W959" s="20">
        <f>IF(V959="","",MAX(0,MAX($V$5:V959)))</f>
      </c>
      <c r="X959" s="20">
        <f>IF(V959="","",V959-W959)</f>
      </c>
      <c r="Y959" s="19">
        <f>IF(A959="","",IF(COUNTIF($A$5:A959,A959)=1,MAX($Y$4:Y958)+1,""))</f>
      </c>
      <c r="Z959" s="19">
        <f>IF(A959="","",TEXT(A959,"ddd"))</f>
      </c>
    </row>
    <row r="960" spans="1:26" x14ac:dyDescent="0.25">
      <c r="A960" s="15"/>
      <c r="B960" s="16"/>
      <c r="G960" s="17"/>
      <c r="H960" s="17"/>
      <c r="I960" s="17"/>
      <c r="J960" s="17"/>
      <c r="K960" s="18"/>
      <c r="Q960" s="19">
        <f>IF(D960="","",IFERROR(VLOOKUP(D960,Lists!$G$5:$I$40,3,FALSE),""))</f>
      </c>
      <c r="R960" s="20">
        <f>IF(OR(G960="",H960="",Q960=""),"",IF(E960="Short",G960-H960,H960-G960)*F960*Q960-N(K960))</f>
      </c>
      <c r="S960" s="20">
        <f>IF(OR(G960="",I960="",Q960=""),"",ABS(G960-I960)*F960*Q960)</f>
      </c>
      <c r="T960" s="21">
        <f>IF(OR(R960="",N(S960)=0),"",ROUND(R960/S960,2))</f>
      </c>
      <c r="U960" s="19">
        <f>IF(R960="","",IF(R960&gt;0,"Win",IF(R960&lt;0,"Loss","Even")))</f>
      </c>
      <c r="V960" s="20">
        <f>IF(R960="","",SUM($R$5:R960))</f>
      </c>
      <c r="W960" s="20">
        <f>IF(V960="","",MAX(0,MAX($V$5:V960)))</f>
      </c>
      <c r="X960" s="20">
        <f>IF(V960="","",V960-W960)</f>
      </c>
      <c r="Y960" s="19">
        <f>IF(A960="","",IF(COUNTIF($A$5:A960,A960)=1,MAX($Y$4:Y959)+1,""))</f>
      </c>
      <c r="Z960" s="19">
        <f>IF(A960="","",TEXT(A960,"ddd"))</f>
      </c>
    </row>
    <row r="961" spans="1:26" x14ac:dyDescent="0.25">
      <c r="A961" s="15"/>
      <c r="B961" s="16"/>
      <c r="G961" s="17"/>
      <c r="H961" s="17"/>
      <c r="I961" s="17"/>
      <c r="J961" s="17"/>
      <c r="K961" s="18"/>
      <c r="Q961" s="19">
        <f>IF(D961="","",IFERROR(VLOOKUP(D961,Lists!$G$5:$I$40,3,FALSE),""))</f>
      </c>
      <c r="R961" s="20">
        <f>IF(OR(G961="",H961="",Q961=""),"",IF(E961="Short",G961-H961,H961-G961)*F961*Q961-N(K961))</f>
      </c>
      <c r="S961" s="20">
        <f>IF(OR(G961="",I961="",Q961=""),"",ABS(G961-I961)*F961*Q961)</f>
      </c>
      <c r="T961" s="21">
        <f>IF(OR(R961="",N(S961)=0),"",ROUND(R961/S961,2))</f>
      </c>
      <c r="U961" s="19">
        <f>IF(R961="","",IF(R961&gt;0,"Win",IF(R961&lt;0,"Loss","Even")))</f>
      </c>
      <c r="V961" s="20">
        <f>IF(R961="","",SUM($R$5:R961))</f>
      </c>
      <c r="W961" s="20">
        <f>IF(V961="","",MAX(0,MAX($V$5:V961)))</f>
      </c>
      <c r="X961" s="20">
        <f>IF(V961="","",V961-W961)</f>
      </c>
      <c r="Y961" s="19">
        <f>IF(A961="","",IF(COUNTIF($A$5:A961,A961)=1,MAX($Y$4:Y960)+1,""))</f>
      </c>
      <c r="Z961" s="19">
        <f>IF(A961="","",TEXT(A961,"ddd"))</f>
      </c>
    </row>
    <row r="962" spans="1:26" x14ac:dyDescent="0.25">
      <c r="A962" s="15"/>
      <c r="B962" s="16"/>
      <c r="G962" s="17"/>
      <c r="H962" s="17"/>
      <c r="I962" s="17"/>
      <c r="J962" s="17"/>
      <c r="K962" s="18"/>
      <c r="Q962" s="19">
        <f>IF(D962="","",IFERROR(VLOOKUP(D962,Lists!$G$5:$I$40,3,FALSE),""))</f>
      </c>
      <c r="R962" s="20">
        <f>IF(OR(G962="",H962="",Q962=""),"",IF(E962="Short",G962-H962,H962-G962)*F962*Q962-N(K962))</f>
      </c>
      <c r="S962" s="20">
        <f>IF(OR(G962="",I962="",Q962=""),"",ABS(G962-I962)*F962*Q962)</f>
      </c>
      <c r="T962" s="21">
        <f>IF(OR(R962="",N(S962)=0),"",ROUND(R962/S962,2))</f>
      </c>
      <c r="U962" s="19">
        <f>IF(R962="","",IF(R962&gt;0,"Win",IF(R962&lt;0,"Loss","Even")))</f>
      </c>
      <c r="V962" s="20">
        <f>IF(R962="","",SUM($R$5:R962))</f>
      </c>
      <c r="W962" s="20">
        <f>IF(V962="","",MAX(0,MAX($V$5:V962)))</f>
      </c>
      <c r="X962" s="20">
        <f>IF(V962="","",V962-W962)</f>
      </c>
      <c r="Y962" s="19">
        <f>IF(A962="","",IF(COUNTIF($A$5:A962,A962)=1,MAX($Y$4:Y961)+1,""))</f>
      </c>
      <c r="Z962" s="19">
        <f>IF(A962="","",TEXT(A962,"ddd"))</f>
      </c>
    </row>
    <row r="963" spans="1:26" x14ac:dyDescent="0.25">
      <c r="A963" s="15"/>
      <c r="B963" s="16"/>
      <c r="G963" s="17"/>
      <c r="H963" s="17"/>
      <c r="I963" s="17"/>
      <c r="J963" s="17"/>
      <c r="K963" s="18"/>
      <c r="Q963" s="19">
        <f>IF(D963="","",IFERROR(VLOOKUP(D963,Lists!$G$5:$I$40,3,FALSE),""))</f>
      </c>
      <c r="R963" s="20">
        <f>IF(OR(G963="",H963="",Q963=""),"",IF(E963="Short",G963-H963,H963-G963)*F963*Q963-N(K963))</f>
      </c>
      <c r="S963" s="20">
        <f>IF(OR(G963="",I963="",Q963=""),"",ABS(G963-I963)*F963*Q963)</f>
      </c>
      <c r="T963" s="21">
        <f>IF(OR(R963="",N(S963)=0),"",ROUND(R963/S963,2))</f>
      </c>
      <c r="U963" s="19">
        <f>IF(R963="","",IF(R963&gt;0,"Win",IF(R963&lt;0,"Loss","Even")))</f>
      </c>
      <c r="V963" s="20">
        <f>IF(R963="","",SUM($R$5:R963))</f>
      </c>
      <c r="W963" s="20">
        <f>IF(V963="","",MAX(0,MAX($V$5:V963)))</f>
      </c>
      <c r="X963" s="20">
        <f>IF(V963="","",V963-W963)</f>
      </c>
      <c r="Y963" s="19">
        <f>IF(A963="","",IF(COUNTIF($A$5:A963,A963)=1,MAX($Y$4:Y962)+1,""))</f>
      </c>
      <c r="Z963" s="19">
        <f>IF(A963="","",TEXT(A963,"ddd"))</f>
      </c>
    </row>
    <row r="964" spans="1:26" x14ac:dyDescent="0.25">
      <c r="A964" s="15"/>
      <c r="B964" s="16"/>
      <c r="G964" s="17"/>
      <c r="H964" s="17"/>
      <c r="I964" s="17"/>
      <c r="J964" s="17"/>
      <c r="K964" s="18"/>
      <c r="Q964" s="19">
        <f>IF(D964="","",IFERROR(VLOOKUP(D964,Lists!$G$5:$I$40,3,FALSE),""))</f>
      </c>
      <c r="R964" s="20">
        <f>IF(OR(G964="",H964="",Q964=""),"",IF(E964="Short",G964-H964,H964-G964)*F964*Q964-N(K964))</f>
      </c>
      <c r="S964" s="20">
        <f>IF(OR(G964="",I964="",Q964=""),"",ABS(G964-I964)*F964*Q964)</f>
      </c>
      <c r="T964" s="21">
        <f>IF(OR(R964="",N(S964)=0),"",ROUND(R964/S964,2))</f>
      </c>
      <c r="U964" s="19">
        <f>IF(R964="","",IF(R964&gt;0,"Win",IF(R964&lt;0,"Loss","Even")))</f>
      </c>
      <c r="V964" s="20">
        <f>IF(R964="","",SUM($R$5:R964))</f>
      </c>
      <c r="W964" s="20">
        <f>IF(V964="","",MAX(0,MAX($V$5:V964)))</f>
      </c>
      <c r="X964" s="20">
        <f>IF(V964="","",V964-W964)</f>
      </c>
      <c r="Y964" s="19">
        <f>IF(A964="","",IF(COUNTIF($A$5:A964,A964)=1,MAX($Y$4:Y963)+1,""))</f>
      </c>
      <c r="Z964" s="19">
        <f>IF(A964="","",TEXT(A964,"ddd"))</f>
      </c>
    </row>
    <row r="965" spans="1:26" x14ac:dyDescent="0.25">
      <c r="A965" s="15"/>
      <c r="B965" s="16"/>
      <c r="G965" s="17"/>
      <c r="H965" s="17"/>
      <c r="I965" s="17"/>
      <c r="J965" s="17"/>
      <c r="K965" s="18"/>
      <c r="Q965" s="19">
        <f>IF(D965="","",IFERROR(VLOOKUP(D965,Lists!$G$5:$I$40,3,FALSE),""))</f>
      </c>
      <c r="R965" s="20">
        <f>IF(OR(G965="",H965="",Q965=""),"",IF(E965="Short",G965-H965,H965-G965)*F965*Q965-N(K965))</f>
      </c>
      <c r="S965" s="20">
        <f>IF(OR(G965="",I965="",Q965=""),"",ABS(G965-I965)*F965*Q965)</f>
      </c>
      <c r="T965" s="21">
        <f>IF(OR(R965="",N(S965)=0),"",ROUND(R965/S965,2))</f>
      </c>
      <c r="U965" s="19">
        <f>IF(R965="","",IF(R965&gt;0,"Win",IF(R965&lt;0,"Loss","Even")))</f>
      </c>
      <c r="V965" s="20">
        <f>IF(R965="","",SUM($R$5:R965))</f>
      </c>
      <c r="W965" s="20">
        <f>IF(V965="","",MAX(0,MAX($V$5:V965)))</f>
      </c>
      <c r="X965" s="20">
        <f>IF(V965="","",V965-W965)</f>
      </c>
      <c r="Y965" s="19">
        <f>IF(A965="","",IF(COUNTIF($A$5:A965,A965)=1,MAX($Y$4:Y964)+1,""))</f>
      </c>
      <c r="Z965" s="19">
        <f>IF(A965="","",TEXT(A965,"ddd"))</f>
      </c>
    </row>
    <row r="966" spans="1:26" x14ac:dyDescent="0.25">
      <c r="A966" s="15"/>
      <c r="B966" s="16"/>
      <c r="G966" s="17"/>
      <c r="H966" s="17"/>
      <c r="I966" s="17"/>
      <c r="J966" s="17"/>
      <c r="K966" s="18"/>
      <c r="Q966" s="19">
        <f>IF(D966="","",IFERROR(VLOOKUP(D966,Lists!$G$5:$I$40,3,FALSE),""))</f>
      </c>
      <c r="R966" s="20">
        <f>IF(OR(G966="",H966="",Q966=""),"",IF(E966="Short",G966-H966,H966-G966)*F966*Q966-N(K966))</f>
      </c>
      <c r="S966" s="20">
        <f>IF(OR(G966="",I966="",Q966=""),"",ABS(G966-I966)*F966*Q966)</f>
      </c>
      <c r="T966" s="21">
        <f>IF(OR(R966="",N(S966)=0),"",ROUND(R966/S966,2))</f>
      </c>
      <c r="U966" s="19">
        <f>IF(R966="","",IF(R966&gt;0,"Win",IF(R966&lt;0,"Loss","Even")))</f>
      </c>
      <c r="V966" s="20">
        <f>IF(R966="","",SUM($R$5:R966))</f>
      </c>
      <c r="W966" s="20">
        <f>IF(V966="","",MAX(0,MAX($V$5:V966)))</f>
      </c>
      <c r="X966" s="20">
        <f>IF(V966="","",V966-W966)</f>
      </c>
      <c r="Y966" s="19">
        <f>IF(A966="","",IF(COUNTIF($A$5:A966,A966)=1,MAX($Y$4:Y965)+1,""))</f>
      </c>
      <c r="Z966" s="19">
        <f>IF(A966="","",TEXT(A966,"ddd"))</f>
      </c>
    </row>
    <row r="967" spans="1:26" x14ac:dyDescent="0.25">
      <c r="A967" s="15"/>
      <c r="B967" s="16"/>
      <c r="G967" s="17"/>
      <c r="H967" s="17"/>
      <c r="I967" s="17"/>
      <c r="J967" s="17"/>
      <c r="K967" s="18"/>
      <c r="Q967" s="19">
        <f>IF(D967="","",IFERROR(VLOOKUP(D967,Lists!$G$5:$I$40,3,FALSE),""))</f>
      </c>
      <c r="R967" s="20">
        <f>IF(OR(G967="",H967="",Q967=""),"",IF(E967="Short",G967-H967,H967-G967)*F967*Q967-N(K967))</f>
      </c>
      <c r="S967" s="20">
        <f>IF(OR(G967="",I967="",Q967=""),"",ABS(G967-I967)*F967*Q967)</f>
      </c>
      <c r="T967" s="21">
        <f>IF(OR(R967="",N(S967)=0),"",ROUND(R967/S967,2))</f>
      </c>
      <c r="U967" s="19">
        <f>IF(R967="","",IF(R967&gt;0,"Win",IF(R967&lt;0,"Loss","Even")))</f>
      </c>
      <c r="V967" s="20">
        <f>IF(R967="","",SUM($R$5:R967))</f>
      </c>
      <c r="W967" s="20">
        <f>IF(V967="","",MAX(0,MAX($V$5:V967)))</f>
      </c>
      <c r="X967" s="20">
        <f>IF(V967="","",V967-W967)</f>
      </c>
      <c r="Y967" s="19">
        <f>IF(A967="","",IF(COUNTIF($A$5:A967,A967)=1,MAX($Y$4:Y966)+1,""))</f>
      </c>
      <c r="Z967" s="19">
        <f>IF(A967="","",TEXT(A967,"ddd"))</f>
      </c>
    </row>
    <row r="968" spans="1:26" x14ac:dyDescent="0.25">
      <c r="A968" s="15"/>
      <c r="B968" s="16"/>
      <c r="G968" s="17"/>
      <c r="H968" s="17"/>
      <c r="I968" s="17"/>
      <c r="J968" s="17"/>
      <c r="K968" s="18"/>
      <c r="Q968" s="19">
        <f>IF(D968="","",IFERROR(VLOOKUP(D968,Lists!$G$5:$I$40,3,FALSE),""))</f>
      </c>
      <c r="R968" s="20">
        <f>IF(OR(G968="",H968="",Q968=""),"",IF(E968="Short",G968-H968,H968-G968)*F968*Q968-N(K968))</f>
      </c>
      <c r="S968" s="20">
        <f>IF(OR(G968="",I968="",Q968=""),"",ABS(G968-I968)*F968*Q968)</f>
      </c>
      <c r="T968" s="21">
        <f>IF(OR(R968="",N(S968)=0),"",ROUND(R968/S968,2))</f>
      </c>
      <c r="U968" s="19">
        <f>IF(R968="","",IF(R968&gt;0,"Win",IF(R968&lt;0,"Loss","Even")))</f>
      </c>
      <c r="V968" s="20">
        <f>IF(R968="","",SUM($R$5:R968))</f>
      </c>
      <c r="W968" s="20">
        <f>IF(V968="","",MAX(0,MAX($V$5:V968)))</f>
      </c>
      <c r="X968" s="20">
        <f>IF(V968="","",V968-W968)</f>
      </c>
      <c r="Y968" s="19">
        <f>IF(A968="","",IF(COUNTIF($A$5:A968,A968)=1,MAX($Y$4:Y967)+1,""))</f>
      </c>
      <c r="Z968" s="19">
        <f>IF(A968="","",TEXT(A968,"ddd"))</f>
      </c>
    </row>
    <row r="969" spans="1:26" x14ac:dyDescent="0.25">
      <c r="A969" s="15"/>
      <c r="B969" s="16"/>
      <c r="G969" s="17"/>
      <c r="H969" s="17"/>
      <c r="I969" s="17"/>
      <c r="J969" s="17"/>
      <c r="K969" s="18"/>
      <c r="Q969" s="19">
        <f>IF(D969="","",IFERROR(VLOOKUP(D969,Lists!$G$5:$I$40,3,FALSE),""))</f>
      </c>
      <c r="R969" s="20">
        <f>IF(OR(G969="",H969="",Q969=""),"",IF(E969="Short",G969-H969,H969-G969)*F969*Q969-N(K969))</f>
      </c>
      <c r="S969" s="20">
        <f>IF(OR(G969="",I969="",Q969=""),"",ABS(G969-I969)*F969*Q969)</f>
      </c>
      <c r="T969" s="21">
        <f>IF(OR(R969="",N(S969)=0),"",ROUND(R969/S969,2))</f>
      </c>
      <c r="U969" s="19">
        <f>IF(R969="","",IF(R969&gt;0,"Win",IF(R969&lt;0,"Loss","Even")))</f>
      </c>
      <c r="V969" s="20">
        <f>IF(R969="","",SUM($R$5:R969))</f>
      </c>
      <c r="W969" s="20">
        <f>IF(V969="","",MAX(0,MAX($V$5:V969)))</f>
      </c>
      <c r="X969" s="20">
        <f>IF(V969="","",V969-W969)</f>
      </c>
      <c r="Y969" s="19">
        <f>IF(A969="","",IF(COUNTIF($A$5:A969,A969)=1,MAX($Y$4:Y968)+1,""))</f>
      </c>
      <c r="Z969" s="19">
        <f>IF(A969="","",TEXT(A969,"ddd"))</f>
      </c>
    </row>
    <row r="970" spans="1:26" x14ac:dyDescent="0.25">
      <c r="A970" s="15"/>
      <c r="B970" s="16"/>
      <c r="G970" s="17"/>
      <c r="H970" s="17"/>
      <c r="I970" s="17"/>
      <c r="J970" s="17"/>
      <c r="K970" s="18"/>
      <c r="Q970" s="19">
        <f>IF(D970="","",IFERROR(VLOOKUP(D970,Lists!$G$5:$I$40,3,FALSE),""))</f>
      </c>
      <c r="R970" s="20">
        <f>IF(OR(G970="",H970="",Q970=""),"",IF(E970="Short",G970-H970,H970-G970)*F970*Q970-N(K970))</f>
      </c>
      <c r="S970" s="20">
        <f>IF(OR(G970="",I970="",Q970=""),"",ABS(G970-I970)*F970*Q970)</f>
      </c>
      <c r="T970" s="21">
        <f>IF(OR(R970="",N(S970)=0),"",ROUND(R970/S970,2))</f>
      </c>
      <c r="U970" s="19">
        <f>IF(R970="","",IF(R970&gt;0,"Win",IF(R970&lt;0,"Loss","Even")))</f>
      </c>
      <c r="V970" s="20">
        <f>IF(R970="","",SUM($R$5:R970))</f>
      </c>
      <c r="W970" s="20">
        <f>IF(V970="","",MAX(0,MAX($V$5:V970)))</f>
      </c>
      <c r="X970" s="20">
        <f>IF(V970="","",V970-W970)</f>
      </c>
      <c r="Y970" s="19">
        <f>IF(A970="","",IF(COUNTIF($A$5:A970,A970)=1,MAX($Y$4:Y969)+1,""))</f>
      </c>
      <c r="Z970" s="19">
        <f>IF(A970="","",TEXT(A970,"ddd"))</f>
      </c>
    </row>
    <row r="971" spans="1:26" x14ac:dyDescent="0.25">
      <c r="A971" s="15"/>
      <c r="B971" s="16"/>
      <c r="G971" s="17"/>
      <c r="H971" s="17"/>
      <c r="I971" s="17"/>
      <c r="J971" s="17"/>
      <c r="K971" s="18"/>
      <c r="Q971" s="19">
        <f>IF(D971="","",IFERROR(VLOOKUP(D971,Lists!$G$5:$I$40,3,FALSE),""))</f>
      </c>
      <c r="R971" s="20">
        <f>IF(OR(G971="",H971="",Q971=""),"",IF(E971="Short",G971-H971,H971-G971)*F971*Q971-N(K971))</f>
      </c>
      <c r="S971" s="20">
        <f>IF(OR(G971="",I971="",Q971=""),"",ABS(G971-I971)*F971*Q971)</f>
      </c>
      <c r="T971" s="21">
        <f>IF(OR(R971="",N(S971)=0),"",ROUND(R971/S971,2))</f>
      </c>
      <c r="U971" s="19">
        <f>IF(R971="","",IF(R971&gt;0,"Win",IF(R971&lt;0,"Loss","Even")))</f>
      </c>
      <c r="V971" s="20">
        <f>IF(R971="","",SUM($R$5:R971))</f>
      </c>
      <c r="W971" s="20">
        <f>IF(V971="","",MAX(0,MAX($V$5:V971)))</f>
      </c>
      <c r="X971" s="20">
        <f>IF(V971="","",V971-W971)</f>
      </c>
      <c r="Y971" s="19">
        <f>IF(A971="","",IF(COUNTIF($A$5:A971,A971)=1,MAX($Y$4:Y970)+1,""))</f>
      </c>
      <c r="Z971" s="19">
        <f>IF(A971="","",TEXT(A971,"ddd"))</f>
      </c>
    </row>
    <row r="972" spans="1:26" x14ac:dyDescent="0.25">
      <c r="A972" s="15"/>
      <c r="B972" s="16"/>
      <c r="G972" s="17"/>
      <c r="H972" s="17"/>
      <c r="I972" s="17"/>
      <c r="J972" s="17"/>
      <c r="K972" s="18"/>
      <c r="Q972" s="19">
        <f>IF(D972="","",IFERROR(VLOOKUP(D972,Lists!$G$5:$I$40,3,FALSE),""))</f>
      </c>
      <c r="R972" s="20">
        <f>IF(OR(G972="",H972="",Q972=""),"",IF(E972="Short",G972-H972,H972-G972)*F972*Q972-N(K972))</f>
      </c>
      <c r="S972" s="20">
        <f>IF(OR(G972="",I972="",Q972=""),"",ABS(G972-I972)*F972*Q972)</f>
      </c>
      <c r="T972" s="21">
        <f>IF(OR(R972="",N(S972)=0),"",ROUND(R972/S972,2))</f>
      </c>
      <c r="U972" s="19">
        <f>IF(R972="","",IF(R972&gt;0,"Win",IF(R972&lt;0,"Loss","Even")))</f>
      </c>
      <c r="V972" s="20">
        <f>IF(R972="","",SUM($R$5:R972))</f>
      </c>
      <c r="W972" s="20">
        <f>IF(V972="","",MAX(0,MAX($V$5:V972)))</f>
      </c>
      <c r="X972" s="20">
        <f>IF(V972="","",V972-W972)</f>
      </c>
      <c r="Y972" s="19">
        <f>IF(A972="","",IF(COUNTIF($A$5:A972,A972)=1,MAX($Y$4:Y971)+1,""))</f>
      </c>
      <c r="Z972" s="19">
        <f>IF(A972="","",TEXT(A972,"ddd"))</f>
      </c>
    </row>
    <row r="973" spans="1:26" x14ac:dyDescent="0.25">
      <c r="A973" s="15"/>
      <c r="B973" s="16"/>
      <c r="G973" s="17"/>
      <c r="H973" s="17"/>
      <c r="I973" s="17"/>
      <c r="J973" s="17"/>
      <c r="K973" s="18"/>
      <c r="Q973" s="19">
        <f>IF(D973="","",IFERROR(VLOOKUP(D973,Lists!$G$5:$I$40,3,FALSE),""))</f>
      </c>
      <c r="R973" s="20">
        <f>IF(OR(G973="",H973="",Q973=""),"",IF(E973="Short",G973-H973,H973-G973)*F973*Q973-N(K973))</f>
      </c>
      <c r="S973" s="20">
        <f>IF(OR(G973="",I973="",Q973=""),"",ABS(G973-I973)*F973*Q973)</f>
      </c>
      <c r="T973" s="21">
        <f>IF(OR(R973="",N(S973)=0),"",ROUND(R973/S973,2))</f>
      </c>
      <c r="U973" s="19">
        <f>IF(R973="","",IF(R973&gt;0,"Win",IF(R973&lt;0,"Loss","Even")))</f>
      </c>
      <c r="V973" s="20">
        <f>IF(R973="","",SUM($R$5:R973))</f>
      </c>
      <c r="W973" s="20">
        <f>IF(V973="","",MAX(0,MAX($V$5:V973)))</f>
      </c>
      <c r="X973" s="20">
        <f>IF(V973="","",V973-W973)</f>
      </c>
      <c r="Y973" s="19">
        <f>IF(A973="","",IF(COUNTIF($A$5:A973,A973)=1,MAX($Y$4:Y972)+1,""))</f>
      </c>
      <c r="Z973" s="19">
        <f>IF(A973="","",TEXT(A973,"ddd"))</f>
      </c>
    </row>
    <row r="974" spans="1:26" x14ac:dyDescent="0.25">
      <c r="A974" s="15"/>
      <c r="B974" s="16"/>
      <c r="G974" s="17"/>
      <c r="H974" s="17"/>
      <c r="I974" s="17"/>
      <c r="J974" s="17"/>
      <c r="K974" s="18"/>
      <c r="Q974" s="19">
        <f>IF(D974="","",IFERROR(VLOOKUP(D974,Lists!$G$5:$I$40,3,FALSE),""))</f>
      </c>
      <c r="R974" s="20">
        <f>IF(OR(G974="",H974="",Q974=""),"",IF(E974="Short",G974-H974,H974-G974)*F974*Q974-N(K974))</f>
      </c>
      <c r="S974" s="20">
        <f>IF(OR(G974="",I974="",Q974=""),"",ABS(G974-I974)*F974*Q974)</f>
      </c>
      <c r="T974" s="21">
        <f>IF(OR(R974="",N(S974)=0),"",ROUND(R974/S974,2))</f>
      </c>
      <c r="U974" s="19">
        <f>IF(R974="","",IF(R974&gt;0,"Win",IF(R974&lt;0,"Loss","Even")))</f>
      </c>
      <c r="V974" s="20">
        <f>IF(R974="","",SUM($R$5:R974))</f>
      </c>
      <c r="W974" s="20">
        <f>IF(V974="","",MAX(0,MAX($V$5:V974)))</f>
      </c>
      <c r="X974" s="20">
        <f>IF(V974="","",V974-W974)</f>
      </c>
      <c r="Y974" s="19">
        <f>IF(A974="","",IF(COUNTIF($A$5:A974,A974)=1,MAX($Y$4:Y973)+1,""))</f>
      </c>
      <c r="Z974" s="19">
        <f>IF(A974="","",TEXT(A974,"ddd"))</f>
      </c>
    </row>
    <row r="975" spans="1:26" x14ac:dyDescent="0.25">
      <c r="A975" s="15"/>
      <c r="B975" s="16"/>
      <c r="G975" s="17"/>
      <c r="H975" s="17"/>
      <c r="I975" s="17"/>
      <c r="J975" s="17"/>
      <c r="K975" s="18"/>
      <c r="Q975" s="19">
        <f>IF(D975="","",IFERROR(VLOOKUP(D975,Lists!$G$5:$I$40,3,FALSE),""))</f>
      </c>
      <c r="R975" s="20">
        <f>IF(OR(G975="",H975="",Q975=""),"",IF(E975="Short",G975-H975,H975-G975)*F975*Q975-N(K975))</f>
      </c>
      <c r="S975" s="20">
        <f>IF(OR(G975="",I975="",Q975=""),"",ABS(G975-I975)*F975*Q975)</f>
      </c>
      <c r="T975" s="21">
        <f>IF(OR(R975="",N(S975)=0),"",ROUND(R975/S975,2))</f>
      </c>
      <c r="U975" s="19">
        <f>IF(R975="","",IF(R975&gt;0,"Win",IF(R975&lt;0,"Loss","Even")))</f>
      </c>
      <c r="V975" s="20">
        <f>IF(R975="","",SUM($R$5:R975))</f>
      </c>
      <c r="W975" s="20">
        <f>IF(V975="","",MAX(0,MAX($V$5:V975)))</f>
      </c>
      <c r="X975" s="20">
        <f>IF(V975="","",V975-W975)</f>
      </c>
      <c r="Y975" s="19">
        <f>IF(A975="","",IF(COUNTIF($A$5:A975,A975)=1,MAX($Y$4:Y974)+1,""))</f>
      </c>
      <c r="Z975" s="19">
        <f>IF(A975="","",TEXT(A975,"ddd"))</f>
      </c>
    </row>
    <row r="976" spans="1:26" x14ac:dyDescent="0.25">
      <c r="A976" s="15"/>
      <c r="B976" s="16"/>
      <c r="G976" s="17"/>
      <c r="H976" s="17"/>
      <c r="I976" s="17"/>
      <c r="J976" s="17"/>
      <c r="K976" s="18"/>
      <c r="Q976" s="19">
        <f>IF(D976="","",IFERROR(VLOOKUP(D976,Lists!$G$5:$I$40,3,FALSE),""))</f>
      </c>
      <c r="R976" s="20">
        <f>IF(OR(G976="",H976="",Q976=""),"",IF(E976="Short",G976-H976,H976-G976)*F976*Q976-N(K976))</f>
      </c>
      <c r="S976" s="20">
        <f>IF(OR(G976="",I976="",Q976=""),"",ABS(G976-I976)*F976*Q976)</f>
      </c>
      <c r="T976" s="21">
        <f>IF(OR(R976="",N(S976)=0),"",ROUND(R976/S976,2))</f>
      </c>
      <c r="U976" s="19">
        <f>IF(R976="","",IF(R976&gt;0,"Win",IF(R976&lt;0,"Loss","Even")))</f>
      </c>
      <c r="V976" s="20">
        <f>IF(R976="","",SUM($R$5:R976))</f>
      </c>
      <c r="W976" s="20">
        <f>IF(V976="","",MAX(0,MAX($V$5:V976)))</f>
      </c>
      <c r="X976" s="20">
        <f>IF(V976="","",V976-W976)</f>
      </c>
      <c r="Y976" s="19">
        <f>IF(A976="","",IF(COUNTIF($A$5:A976,A976)=1,MAX($Y$4:Y975)+1,""))</f>
      </c>
      <c r="Z976" s="19">
        <f>IF(A976="","",TEXT(A976,"ddd"))</f>
      </c>
    </row>
    <row r="977" spans="1:26" x14ac:dyDescent="0.25">
      <c r="A977" s="15"/>
      <c r="B977" s="16"/>
      <c r="G977" s="17"/>
      <c r="H977" s="17"/>
      <c r="I977" s="17"/>
      <c r="J977" s="17"/>
      <c r="K977" s="18"/>
      <c r="Q977" s="19">
        <f>IF(D977="","",IFERROR(VLOOKUP(D977,Lists!$G$5:$I$40,3,FALSE),""))</f>
      </c>
      <c r="R977" s="20">
        <f>IF(OR(G977="",H977="",Q977=""),"",IF(E977="Short",G977-H977,H977-G977)*F977*Q977-N(K977))</f>
      </c>
      <c r="S977" s="20">
        <f>IF(OR(G977="",I977="",Q977=""),"",ABS(G977-I977)*F977*Q977)</f>
      </c>
      <c r="T977" s="21">
        <f>IF(OR(R977="",N(S977)=0),"",ROUND(R977/S977,2))</f>
      </c>
      <c r="U977" s="19">
        <f>IF(R977="","",IF(R977&gt;0,"Win",IF(R977&lt;0,"Loss","Even")))</f>
      </c>
      <c r="V977" s="20">
        <f>IF(R977="","",SUM($R$5:R977))</f>
      </c>
      <c r="W977" s="20">
        <f>IF(V977="","",MAX(0,MAX($V$5:V977)))</f>
      </c>
      <c r="X977" s="20">
        <f>IF(V977="","",V977-W977)</f>
      </c>
      <c r="Y977" s="19">
        <f>IF(A977="","",IF(COUNTIF($A$5:A977,A977)=1,MAX($Y$4:Y976)+1,""))</f>
      </c>
      <c r="Z977" s="19">
        <f>IF(A977="","",TEXT(A977,"ddd"))</f>
      </c>
    </row>
    <row r="978" spans="1:26" x14ac:dyDescent="0.25">
      <c r="A978" s="15"/>
      <c r="B978" s="16"/>
      <c r="G978" s="17"/>
      <c r="H978" s="17"/>
      <c r="I978" s="17"/>
      <c r="J978" s="17"/>
      <c r="K978" s="18"/>
      <c r="Q978" s="19">
        <f>IF(D978="","",IFERROR(VLOOKUP(D978,Lists!$G$5:$I$40,3,FALSE),""))</f>
      </c>
      <c r="R978" s="20">
        <f>IF(OR(G978="",H978="",Q978=""),"",IF(E978="Short",G978-H978,H978-G978)*F978*Q978-N(K978))</f>
      </c>
      <c r="S978" s="20">
        <f>IF(OR(G978="",I978="",Q978=""),"",ABS(G978-I978)*F978*Q978)</f>
      </c>
      <c r="T978" s="21">
        <f>IF(OR(R978="",N(S978)=0),"",ROUND(R978/S978,2))</f>
      </c>
      <c r="U978" s="19">
        <f>IF(R978="","",IF(R978&gt;0,"Win",IF(R978&lt;0,"Loss","Even")))</f>
      </c>
      <c r="V978" s="20">
        <f>IF(R978="","",SUM($R$5:R978))</f>
      </c>
      <c r="W978" s="20">
        <f>IF(V978="","",MAX(0,MAX($V$5:V978)))</f>
      </c>
      <c r="X978" s="20">
        <f>IF(V978="","",V978-W978)</f>
      </c>
      <c r="Y978" s="19">
        <f>IF(A978="","",IF(COUNTIF($A$5:A978,A978)=1,MAX($Y$4:Y977)+1,""))</f>
      </c>
      <c r="Z978" s="19">
        <f>IF(A978="","",TEXT(A978,"ddd"))</f>
      </c>
    </row>
    <row r="979" spans="1:26" x14ac:dyDescent="0.25">
      <c r="A979" s="15"/>
      <c r="B979" s="16"/>
      <c r="G979" s="17"/>
      <c r="H979" s="17"/>
      <c r="I979" s="17"/>
      <c r="J979" s="17"/>
      <c r="K979" s="18"/>
      <c r="Q979" s="19">
        <f>IF(D979="","",IFERROR(VLOOKUP(D979,Lists!$G$5:$I$40,3,FALSE),""))</f>
      </c>
      <c r="R979" s="20">
        <f>IF(OR(G979="",H979="",Q979=""),"",IF(E979="Short",G979-H979,H979-G979)*F979*Q979-N(K979))</f>
      </c>
      <c r="S979" s="20">
        <f>IF(OR(G979="",I979="",Q979=""),"",ABS(G979-I979)*F979*Q979)</f>
      </c>
      <c r="T979" s="21">
        <f>IF(OR(R979="",N(S979)=0),"",ROUND(R979/S979,2))</f>
      </c>
      <c r="U979" s="19">
        <f>IF(R979="","",IF(R979&gt;0,"Win",IF(R979&lt;0,"Loss","Even")))</f>
      </c>
      <c r="V979" s="20">
        <f>IF(R979="","",SUM($R$5:R979))</f>
      </c>
      <c r="W979" s="20">
        <f>IF(V979="","",MAX(0,MAX($V$5:V979)))</f>
      </c>
      <c r="X979" s="20">
        <f>IF(V979="","",V979-W979)</f>
      </c>
      <c r="Y979" s="19">
        <f>IF(A979="","",IF(COUNTIF($A$5:A979,A979)=1,MAX($Y$4:Y978)+1,""))</f>
      </c>
      <c r="Z979" s="19">
        <f>IF(A979="","",TEXT(A979,"ddd"))</f>
      </c>
    </row>
    <row r="980" spans="1:26" x14ac:dyDescent="0.25">
      <c r="A980" s="15"/>
      <c r="B980" s="16"/>
      <c r="G980" s="17"/>
      <c r="H980" s="17"/>
      <c r="I980" s="17"/>
      <c r="J980" s="17"/>
      <c r="K980" s="18"/>
      <c r="Q980" s="19">
        <f>IF(D980="","",IFERROR(VLOOKUP(D980,Lists!$G$5:$I$40,3,FALSE),""))</f>
      </c>
      <c r="R980" s="20">
        <f>IF(OR(G980="",H980="",Q980=""),"",IF(E980="Short",G980-H980,H980-G980)*F980*Q980-N(K980))</f>
      </c>
      <c r="S980" s="20">
        <f>IF(OR(G980="",I980="",Q980=""),"",ABS(G980-I980)*F980*Q980)</f>
      </c>
      <c r="T980" s="21">
        <f>IF(OR(R980="",N(S980)=0),"",ROUND(R980/S980,2))</f>
      </c>
      <c r="U980" s="19">
        <f>IF(R980="","",IF(R980&gt;0,"Win",IF(R980&lt;0,"Loss","Even")))</f>
      </c>
      <c r="V980" s="20">
        <f>IF(R980="","",SUM($R$5:R980))</f>
      </c>
      <c r="W980" s="20">
        <f>IF(V980="","",MAX(0,MAX($V$5:V980)))</f>
      </c>
      <c r="X980" s="20">
        <f>IF(V980="","",V980-W980)</f>
      </c>
      <c r="Y980" s="19">
        <f>IF(A980="","",IF(COUNTIF($A$5:A980,A980)=1,MAX($Y$4:Y979)+1,""))</f>
      </c>
      <c r="Z980" s="19">
        <f>IF(A980="","",TEXT(A980,"ddd"))</f>
      </c>
    </row>
    <row r="981" spans="1:26" x14ac:dyDescent="0.25">
      <c r="A981" s="15"/>
      <c r="B981" s="16"/>
      <c r="G981" s="17"/>
      <c r="H981" s="17"/>
      <c r="I981" s="17"/>
      <c r="J981" s="17"/>
      <c r="K981" s="18"/>
      <c r="Q981" s="19">
        <f>IF(D981="","",IFERROR(VLOOKUP(D981,Lists!$G$5:$I$40,3,FALSE),""))</f>
      </c>
      <c r="R981" s="20">
        <f>IF(OR(G981="",H981="",Q981=""),"",IF(E981="Short",G981-H981,H981-G981)*F981*Q981-N(K981))</f>
      </c>
      <c r="S981" s="20">
        <f>IF(OR(G981="",I981="",Q981=""),"",ABS(G981-I981)*F981*Q981)</f>
      </c>
      <c r="T981" s="21">
        <f>IF(OR(R981="",N(S981)=0),"",ROUND(R981/S981,2))</f>
      </c>
      <c r="U981" s="19">
        <f>IF(R981="","",IF(R981&gt;0,"Win",IF(R981&lt;0,"Loss","Even")))</f>
      </c>
      <c r="V981" s="20">
        <f>IF(R981="","",SUM($R$5:R981))</f>
      </c>
      <c r="W981" s="20">
        <f>IF(V981="","",MAX(0,MAX($V$5:V981)))</f>
      </c>
      <c r="X981" s="20">
        <f>IF(V981="","",V981-W981)</f>
      </c>
      <c r="Y981" s="19">
        <f>IF(A981="","",IF(COUNTIF($A$5:A981,A981)=1,MAX($Y$4:Y980)+1,""))</f>
      </c>
      <c r="Z981" s="19">
        <f>IF(A981="","",TEXT(A981,"ddd"))</f>
      </c>
    </row>
    <row r="982" spans="1:26" x14ac:dyDescent="0.25">
      <c r="A982" s="15"/>
      <c r="B982" s="16"/>
      <c r="G982" s="17"/>
      <c r="H982" s="17"/>
      <c r="I982" s="17"/>
      <c r="J982" s="17"/>
      <c r="K982" s="18"/>
      <c r="Q982" s="19">
        <f>IF(D982="","",IFERROR(VLOOKUP(D982,Lists!$G$5:$I$40,3,FALSE),""))</f>
      </c>
      <c r="R982" s="20">
        <f>IF(OR(G982="",H982="",Q982=""),"",IF(E982="Short",G982-H982,H982-G982)*F982*Q982-N(K982))</f>
      </c>
      <c r="S982" s="20">
        <f>IF(OR(G982="",I982="",Q982=""),"",ABS(G982-I982)*F982*Q982)</f>
      </c>
      <c r="T982" s="21">
        <f>IF(OR(R982="",N(S982)=0),"",ROUND(R982/S982,2))</f>
      </c>
      <c r="U982" s="19">
        <f>IF(R982="","",IF(R982&gt;0,"Win",IF(R982&lt;0,"Loss","Even")))</f>
      </c>
      <c r="V982" s="20">
        <f>IF(R982="","",SUM($R$5:R982))</f>
      </c>
      <c r="W982" s="20">
        <f>IF(V982="","",MAX(0,MAX($V$5:V982)))</f>
      </c>
      <c r="X982" s="20">
        <f>IF(V982="","",V982-W982)</f>
      </c>
      <c r="Y982" s="19">
        <f>IF(A982="","",IF(COUNTIF($A$5:A982,A982)=1,MAX($Y$4:Y981)+1,""))</f>
      </c>
      <c r="Z982" s="19">
        <f>IF(A982="","",TEXT(A982,"ddd"))</f>
      </c>
    </row>
    <row r="983" spans="1:26" x14ac:dyDescent="0.25">
      <c r="A983" s="15"/>
      <c r="B983" s="16"/>
      <c r="G983" s="17"/>
      <c r="H983" s="17"/>
      <c r="I983" s="17"/>
      <c r="J983" s="17"/>
      <c r="K983" s="18"/>
      <c r="Q983" s="19">
        <f>IF(D983="","",IFERROR(VLOOKUP(D983,Lists!$G$5:$I$40,3,FALSE),""))</f>
      </c>
      <c r="R983" s="20">
        <f>IF(OR(G983="",H983="",Q983=""),"",IF(E983="Short",G983-H983,H983-G983)*F983*Q983-N(K983))</f>
      </c>
      <c r="S983" s="20">
        <f>IF(OR(G983="",I983="",Q983=""),"",ABS(G983-I983)*F983*Q983)</f>
      </c>
      <c r="T983" s="21">
        <f>IF(OR(R983="",N(S983)=0),"",ROUND(R983/S983,2))</f>
      </c>
      <c r="U983" s="19">
        <f>IF(R983="","",IF(R983&gt;0,"Win",IF(R983&lt;0,"Loss","Even")))</f>
      </c>
      <c r="V983" s="20">
        <f>IF(R983="","",SUM($R$5:R983))</f>
      </c>
      <c r="W983" s="20">
        <f>IF(V983="","",MAX(0,MAX($V$5:V983)))</f>
      </c>
      <c r="X983" s="20">
        <f>IF(V983="","",V983-W983)</f>
      </c>
      <c r="Y983" s="19">
        <f>IF(A983="","",IF(COUNTIF($A$5:A983,A983)=1,MAX($Y$4:Y982)+1,""))</f>
      </c>
      <c r="Z983" s="19">
        <f>IF(A983="","",TEXT(A983,"ddd"))</f>
      </c>
    </row>
    <row r="984" spans="1:26" x14ac:dyDescent="0.25">
      <c r="A984" s="15"/>
      <c r="B984" s="16"/>
      <c r="G984" s="17"/>
      <c r="H984" s="17"/>
      <c r="I984" s="17"/>
      <c r="J984" s="17"/>
      <c r="K984" s="18"/>
      <c r="Q984" s="19">
        <f>IF(D984="","",IFERROR(VLOOKUP(D984,Lists!$G$5:$I$40,3,FALSE),""))</f>
      </c>
      <c r="R984" s="20">
        <f>IF(OR(G984="",H984="",Q984=""),"",IF(E984="Short",G984-H984,H984-G984)*F984*Q984-N(K984))</f>
      </c>
      <c r="S984" s="20">
        <f>IF(OR(G984="",I984="",Q984=""),"",ABS(G984-I984)*F984*Q984)</f>
      </c>
      <c r="T984" s="21">
        <f>IF(OR(R984="",N(S984)=0),"",ROUND(R984/S984,2))</f>
      </c>
      <c r="U984" s="19">
        <f>IF(R984="","",IF(R984&gt;0,"Win",IF(R984&lt;0,"Loss","Even")))</f>
      </c>
      <c r="V984" s="20">
        <f>IF(R984="","",SUM($R$5:R984))</f>
      </c>
      <c r="W984" s="20">
        <f>IF(V984="","",MAX(0,MAX($V$5:V984)))</f>
      </c>
      <c r="X984" s="20">
        <f>IF(V984="","",V984-W984)</f>
      </c>
      <c r="Y984" s="19">
        <f>IF(A984="","",IF(COUNTIF($A$5:A984,A984)=1,MAX($Y$4:Y983)+1,""))</f>
      </c>
      <c r="Z984" s="19">
        <f>IF(A984="","",TEXT(A984,"ddd"))</f>
      </c>
    </row>
    <row r="985" spans="1:26" x14ac:dyDescent="0.25">
      <c r="A985" s="15"/>
      <c r="B985" s="16"/>
      <c r="G985" s="17"/>
      <c r="H985" s="17"/>
      <c r="I985" s="17"/>
      <c r="J985" s="17"/>
      <c r="K985" s="18"/>
      <c r="Q985" s="19">
        <f>IF(D985="","",IFERROR(VLOOKUP(D985,Lists!$G$5:$I$40,3,FALSE),""))</f>
      </c>
      <c r="R985" s="20">
        <f>IF(OR(G985="",H985="",Q985=""),"",IF(E985="Short",G985-H985,H985-G985)*F985*Q985-N(K985))</f>
      </c>
      <c r="S985" s="20">
        <f>IF(OR(G985="",I985="",Q985=""),"",ABS(G985-I985)*F985*Q985)</f>
      </c>
      <c r="T985" s="21">
        <f>IF(OR(R985="",N(S985)=0),"",ROUND(R985/S985,2))</f>
      </c>
      <c r="U985" s="19">
        <f>IF(R985="","",IF(R985&gt;0,"Win",IF(R985&lt;0,"Loss","Even")))</f>
      </c>
      <c r="V985" s="20">
        <f>IF(R985="","",SUM($R$5:R985))</f>
      </c>
      <c r="W985" s="20">
        <f>IF(V985="","",MAX(0,MAX($V$5:V985)))</f>
      </c>
      <c r="X985" s="20">
        <f>IF(V985="","",V985-W985)</f>
      </c>
      <c r="Y985" s="19">
        <f>IF(A985="","",IF(COUNTIF($A$5:A985,A985)=1,MAX($Y$4:Y984)+1,""))</f>
      </c>
      <c r="Z985" s="19">
        <f>IF(A985="","",TEXT(A985,"ddd"))</f>
      </c>
    </row>
    <row r="986" spans="1:26" x14ac:dyDescent="0.25">
      <c r="A986" s="15"/>
      <c r="B986" s="16"/>
      <c r="G986" s="17"/>
      <c r="H986" s="17"/>
      <c r="I986" s="17"/>
      <c r="J986" s="17"/>
      <c r="K986" s="18"/>
      <c r="Q986" s="19">
        <f>IF(D986="","",IFERROR(VLOOKUP(D986,Lists!$G$5:$I$40,3,FALSE),""))</f>
      </c>
      <c r="R986" s="20">
        <f>IF(OR(G986="",H986="",Q986=""),"",IF(E986="Short",G986-H986,H986-G986)*F986*Q986-N(K986))</f>
      </c>
      <c r="S986" s="20">
        <f>IF(OR(G986="",I986="",Q986=""),"",ABS(G986-I986)*F986*Q986)</f>
      </c>
      <c r="T986" s="21">
        <f>IF(OR(R986="",N(S986)=0),"",ROUND(R986/S986,2))</f>
      </c>
      <c r="U986" s="19">
        <f>IF(R986="","",IF(R986&gt;0,"Win",IF(R986&lt;0,"Loss","Even")))</f>
      </c>
      <c r="V986" s="20">
        <f>IF(R986="","",SUM($R$5:R986))</f>
      </c>
      <c r="W986" s="20">
        <f>IF(V986="","",MAX(0,MAX($V$5:V986)))</f>
      </c>
      <c r="X986" s="20">
        <f>IF(V986="","",V986-W986)</f>
      </c>
      <c r="Y986" s="19">
        <f>IF(A986="","",IF(COUNTIF($A$5:A986,A986)=1,MAX($Y$4:Y985)+1,""))</f>
      </c>
      <c r="Z986" s="19">
        <f>IF(A986="","",TEXT(A986,"ddd"))</f>
      </c>
    </row>
    <row r="987" spans="1:26" x14ac:dyDescent="0.25">
      <c r="A987" s="15"/>
      <c r="B987" s="16"/>
      <c r="G987" s="17"/>
      <c r="H987" s="17"/>
      <c r="I987" s="17"/>
      <c r="J987" s="17"/>
      <c r="K987" s="18"/>
      <c r="Q987" s="19">
        <f>IF(D987="","",IFERROR(VLOOKUP(D987,Lists!$G$5:$I$40,3,FALSE),""))</f>
      </c>
      <c r="R987" s="20">
        <f>IF(OR(G987="",H987="",Q987=""),"",IF(E987="Short",G987-H987,H987-G987)*F987*Q987-N(K987))</f>
      </c>
      <c r="S987" s="20">
        <f>IF(OR(G987="",I987="",Q987=""),"",ABS(G987-I987)*F987*Q987)</f>
      </c>
      <c r="T987" s="21">
        <f>IF(OR(R987="",N(S987)=0),"",ROUND(R987/S987,2))</f>
      </c>
      <c r="U987" s="19">
        <f>IF(R987="","",IF(R987&gt;0,"Win",IF(R987&lt;0,"Loss","Even")))</f>
      </c>
      <c r="V987" s="20">
        <f>IF(R987="","",SUM($R$5:R987))</f>
      </c>
      <c r="W987" s="20">
        <f>IF(V987="","",MAX(0,MAX($V$5:V987)))</f>
      </c>
      <c r="X987" s="20">
        <f>IF(V987="","",V987-W987)</f>
      </c>
      <c r="Y987" s="19">
        <f>IF(A987="","",IF(COUNTIF($A$5:A987,A987)=1,MAX($Y$4:Y986)+1,""))</f>
      </c>
      <c r="Z987" s="19">
        <f>IF(A987="","",TEXT(A987,"ddd"))</f>
      </c>
    </row>
    <row r="988" spans="1:26" x14ac:dyDescent="0.25">
      <c r="A988" s="15"/>
      <c r="B988" s="16"/>
      <c r="G988" s="17"/>
      <c r="H988" s="17"/>
      <c r="I988" s="17"/>
      <c r="J988" s="17"/>
      <c r="K988" s="18"/>
      <c r="Q988" s="19">
        <f>IF(D988="","",IFERROR(VLOOKUP(D988,Lists!$G$5:$I$40,3,FALSE),""))</f>
      </c>
      <c r="R988" s="20">
        <f>IF(OR(G988="",H988="",Q988=""),"",IF(E988="Short",G988-H988,H988-G988)*F988*Q988-N(K988))</f>
      </c>
      <c r="S988" s="20">
        <f>IF(OR(G988="",I988="",Q988=""),"",ABS(G988-I988)*F988*Q988)</f>
      </c>
      <c r="T988" s="21">
        <f>IF(OR(R988="",N(S988)=0),"",ROUND(R988/S988,2))</f>
      </c>
      <c r="U988" s="19">
        <f>IF(R988="","",IF(R988&gt;0,"Win",IF(R988&lt;0,"Loss","Even")))</f>
      </c>
      <c r="V988" s="20">
        <f>IF(R988="","",SUM($R$5:R988))</f>
      </c>
      <c r="W988" s="20">
        <f>IF(V988="","",MAX(0,MAX($V$5:V988)))</f>
      </c>
      <c r="X988" s="20">
        <f>IF(V988="","",V988-W988)</f>
      </c>
      <c r="Y988" s="19">
        <f>IF(A988="","",IF(COUNTIF($A$5:A988,A988)=1,MAX($Y$4:Y987)+1,""))</f>
      </c>
      <c r="Z988" s="19">
        <f>IF(A988="","",TEXT(A988,"ddd"))</f>
      </c>
    </row>
    <row r="989" spans="1:26" x14ac:dyDescent="0.25">
      <c r="A989" s="15"/>
      <c r="B989" s="16"/>
      <c r="G989" s="17"/>
      <c r="H989" s="17"/>
      <c r="I989" s="17"/>
      <c r="J989" s="17"/>
      <c r="K989" s="18"/>
      <c r="Q989" s="19">
        <f>IF(D989="","",IFERROR(VLOOKUP(D989,Lists!$G$5:$I$40,3,FALSE),""))</f>
      </c>
      <c r="R989" s="20">
        <f>IF(OR(G989="",H989="",Q989=""),"",IF(E989="Short",G989-H989,H989-G989)*F989*Q989-N(K989))</f>
      </c>
      <c r="S989" s="20">
        <f>IF(OR(G989="",I989="",Q989=""),"",ABS(G989-I989)*F989*Q989)</f>
      </c>
      <c r="T989" s="21">
        <f>IF(OR(R989="",N(S989)=0),"",ROUND(R989/S989,2))</f>
      </c>
      <c r="U989" s="19">
        <f>IF(R989="","",IF(R989&gt;0,"Win",IF(R989&lt;0,"Loss","Even")))</f>
      </c>
      <c r="V989" s="20">
        <f>IF(R989="","",SUM($R$5:R989))</f>
      </c>
      <c r="W989" s="20">
        <f>IF(V989="","",MAX(0,MAX($V$5:V989)))</f>
      </c>
      <c r="X989" s="20">
        <f>IF(V989="","",V989-W989)</f>
      </c>
      <c r="Y989" s="19">
        <f>IF(A989="","",IF(COUNTIF($A$5:A989,A989)=1,MAX($Y$4:Y988)+1,""))</f>
      </c>
      <c r="Z989" s="19">
        <f>IF(A989="","",TEXT(A989,"ddd"))</f>
      </c>
    </row>
    <row r="990" spans="1:26" x14ac:dyDescent="0.25">
      <c r="A990" s="15"/>
      <c r="B990" s="16"/>
      <c r="G990" s="17"/>
      <c r="H990" s="17"/>
      <c r="I990" s="17"/>
      <c r="J990" s="17"/>
      <c r="K990" s="18"/>
      <c r="Q990" s="19">
        <f>IF(D990="","",IFERROR(VLOOKUP(D990,Lists!$G$5:$I$40,3,FALSE),""))</f>
      </c>
      <c r="R990" s="20">
        <f>IF(OR(G990="",H990="",Q990=""),"",IF(E990="Short",G990-H990,H990-G990)*F990*Q990-N(K990))</f>
      </c>
      <c r="S990" s="20">
        <f>IF(OR(G990="",I990="",Q990=""),"",ABS(G990-I990)*F990*Q990)</f>
      </c>
      <c r="T990" s="21">
        <f>IF(OR(R990="",N(S990)=0),"",ROUND(R990/S990,2))</f>
      </c>
      <c r="U990" s="19">
        <f>IF(R990="","",IF(R990&gt;0,"Win",IF(R990&lt;0,"Loss","Even")))</f>
      </c>
      <c r="V990" s="20">
        <f>IF(R990="","",SUM($R$5:R990))</f>
      </c>
      <c r="W990" s="20">
        <f>IF(V990="","",MAX(0,MAX($V$5:V990)))</f>
      </c>
      <c r="X990" s="20">
        <f>IF(V990="","",V990-W990)</f>
      </c>
      <c r="Y990" s="19">
        <f>IF(A990="","",IF(COUNTIF($A$5:A990,A990)=1,MAX($Y$4:Y989)+1,""))</f>
      </c>
      <c r="Z990" s="19">
        <f>IF(A990="","",TEXT(A990,"ddd"))</f>
      </c>
    </row>
    <row r="991" spans="1:26" x14ac:dyDescent="0.25">
      <c r="A991" s="15"/>
      <c r="B991" s="16"/>
      <c r="G991" s="17"/>
      <c r="H991" s="17"/>
      <c r="I991" s="17"/>
      <c r="J991" s="17"/>
      <c r="K991" s="18"/>
      <c r="Q991" s="19">
        <f>IF(D991="","",IFERROR(VLOOKUP(D991,Lists!$G$5:$I$40,3,FALSE),""))</f>
      </c>
      <c r="R991" s="20">
        <f>IF(OR(G991="",H991="",Q991=""),"",IF(E991="Short",G991-H991,H991-G991)*F991*Q991-N(K991))</f>
      </c>
      <c r="S991" s="20">
        <f>IF(OR(G991="",I991="",Q991=""),"",ABS(G991-I991)*F991*Q991)</f>
      </c>
      <c r="T991" s="21">
        <f>IF(OR(R991="",N(S991)=0),"",ROUND(R991/S991,2))</f>
      </c>
      <c r="U991" s="19">
        <f>IF(R991="","",IF(R991&gt;0,"Win",IF(R991&lt;0,"Loss","Even")))</f>
      </c>
      <c r="V991" s="20">
        <f>IF(R991="","",SUM($R$5:R991))</f>
      </c>
      <c r="W991" s="20">
        <f>IF(V991="","",MAX(0,MAX($V$5:V991)))</f>
      </c>
      <c r="X991" s="20">
        <f>IF(V991="","",V991-W991)</f>
      </c>
      <c r="Y991" s="19">
        <f>IF(A991="","",IF(COUNTIF($A$5:A991,A991)=1,MAX($Y$4:Y990)+1,""))</f>
      </c>
      <c r="Z991" s="19">
        <f>IF(A991="","",TEXT(A991,"ddd"))</f>
      </c>
    </row>
    <row r="992" spans="1:26" x14ac:dyDescent="0.25">
      <c r="A992" s="15"/>
      <c r="B992" s="16"/>
      <c r="G992" s="17"/>
      <c r="H992" s="17"/>
      <c r="I992" s="17"/>
      <c r="J992" s="17"/>
      <c r="K992" s="18"/>
      <c r="Q992" s="19">
        <f>IF(D992="","",IFERROR(VLOOKUP(D992,Lists!$G$5:$I$40,3,FALSE),""))</f>
      </c>
      <c r="R992" s="20">
        <f>IF(OR(G992="",H992="",Q992=""),"",IF(E992="Short",G992-H992,H992-G992)*F992*Q992-N(K992))</f>
      </c>
      <c r="S992" s="20">
        <f>IF(OR(G992="",I992="",Q992=""),"",ABS(G992-I992)*F992*Q992)</f>
      </c>
      <c r="T992" s="21">
        <f>IF(OR(R992="",N(S992)=0),"",ROUND(R992/S992,2))</f>
      </c>
      <c r="U992" s="19">
        <f>IF(R992="","",IF(R992&gt;0,"Win",IF(R992&lt;0,"Loss","Even")))</f>
      </c>
      <c r="V992" s="20">
        <f>IF(R992="","",SUM($R$5:R992))</f>
      </c>
      <c r="W992" s="20">
        <f>IF(V992="","",MAX(0,MAX($V$5:V992)))</f>
      </c>
      <c r="X992" s="20">
        <f>IF(V992="","",V992-W992)</f>
      </c>
      <c r="Y992" s="19">
        <f>IF(A992="","",IF(COUNTIF($A$5:A992,A992)=1,MAX($Y$4:Y991)+1,""))</f>
      </c>
      <c r="Z992" s="19">
        <f>IF(A992="","",TEXT(A992,"ddd"))</f>
      </c>
    </row>
    <row r="993" spans="1:26" x14ac:dyDescent="0.25">
      <c r="A993" s="15"/>
      <c r="B993" s="16"/>
      <c r="G993" s="17"/>
      <c r="H993" s="17"/>
      <c r="I993" s="17"/>
      <c r="J993" s="17"/>
      <c r="K993" s="18"/>
      <c r="Q993" s="19">
        <f>IF(D993="","",IFERROR(VLOOKUP(D993,Lists!$G$5:$I$40,3,FALSE),""))</f>
      </c>
      <c r="R993" s="20">
        <f>IF(OR(G993="",H993="",Q993=""),"",IF(E993="Short",G993-H993,H993-G993)*F993*Q993-N(K993))</f>
      </c>
      <c r="S993" s="20">
        <f>IF(OR(G993="",I993="",Q993=""),"",ABS(G993-I993)*F993*Q993)</f>
      </c>
      <c r="T993" s="21">
        <f>IF(OR(R993="",N(S993)=0),"",ROUND(R993/S993,2))</f>
      </c>
      <c r="U993" s="19">
        <f>IF(R993="","",IF(R993&gt;0,"Win",IF(R993&lt;0,"Loss","Even")))</f>
      </c>
      <c r="V993" s="20">
        <f>IF(R993="","",SUM($R$5:R993))</f>
      </c>
      <c r="W993" s="20">
        <f>IF(V993="","",MAX(0,MAX($V$5:V993)))</f>
      </c>
      <c r="X993" s="20">
        <f>IF(V993="","",V993-W993)</f>
      </c>
      <c r="Y993" s="19">
        <f>IF(A993="","",IF(COUNTIF($A$5:A993,A993)=1,MAX($Y$4:Y992)+1,""))</f>
      </c>
      <c r="Z993" s="19">
        <f>IF(A993="","",TEXT(A993,"ddd"))</f>
      </c>
    </row>
    <row r="994" spans="1:26" x14ac:dyDescent="0.25">
      <c r="A994" s="15"/>
      <c r="B994" s="16"/>
      <c r="G994" s="17"/>
      <c r="H994" s="17"/>
      <c r="I994" s="17"/>
      <c r="J994" s="17"/>
      <c r="K994" s="18"/>
      <c r="Q994" s="19">
        <f>IF(D994="","",IFERROR(VLOOKUP(D994,Lists!$G$5:$I$40,3,FALSE),""))</f>
      </c>
      <c r="R994" s="20">
        <f>IF(OR(G994="",H994="",Q994=""),"",IF(E994="Short",G994-H994,H994-G994)*F994*Q994-N(K994))</f>
      </c>
      <c r="S994" s="20">
        <f>IF(OR(G994="",I994="",Q994=""),"",ABS(G994-I994)*F994*Q994)</f>
      </c>
      <c r="T994" s="21">
        <f>IF(OR(R994="",N(S994)=0),"",ROUND(R994/S994,2))</f>
      </c>
      <c r="U994" s="19">
        <f>IF(R994="","",IF(R994&gt;0,"Win",IF(R994&lt;0,"Loss","Even")))</f>
      </c>
      <c r="V994" s="20">
        <f>IF(R994="","",SUM($R$5:R994))</f>
      </c>
      <c r="W994" s="20">
        <f>IF(V994="","",MAX(0,MAX($V$5:V994)))</f>
      </c>
      <c r="X994" s="20">
        <f>IF(V994="","",V994-W994)</f>
      </c>
      <c r="Y994" s="19">
        <f>IF(A994="","",IF(COUNTIF($A$5:A994,A994)=1,MAX($Y$4:Y993)+1,""))</f>
      </c>
      <c r="Z994" s="19">
        <f>IF(A994="","",TEXT(A994,"ddd"))</f>
      </c>
    </row>
    <row r="995" spans="1:26" x14ac:dyDescent="0.25">
      <c r="A995" s="15"/>
      <c r="B995" s="16"/>
      <c r="G995" s="17"/>
      <c r="H995" s="17"/>
      <c r="I995" s="17"/>
      <c r="J995" s="17"/>
      <c r="K995" s="18"/>
      <c r="Q995" s="19">
        <f>IF(D995="","",IFERROR(VLOOKUP(D995,Lists!$G$5:$I$40,3,FALSE),""))</f>
      </c>
      <c r="R995" s="20">
        <f>IF(OR(G995="",H995="",Q995=""),"",IF(E995="Short",G995-H995,H995-G995)*F995*Q995-N(K995))</f>
      </c>
      <c r="S995" s="20">
        <f>IF(OR(G995="",I995="",Q995=""),"",ABS(G995-I995)*F995*Q995)</f>
      </c>
      <c r="T995" s="21">
        <f>IF(OR(R995="",N(S995)=0),"",ROUND(R995/S995,2))</f>
      </c>
      <c r="U995" s="19">
        <f>IF(R995="","",IF(R995&gt;0,"Win",IF(R995&lt;0,"Loss","Even")))</f>
      </c>
      <c r="V995" s="20">
        <f>IF(R995="","",SUM($R$5:R995))</f>
      </c>
      <c r="W995" s="20">
        <f>IF(V995="","",MAX(0,MAX($V$5:V995)))</f>
      </c>
      <c r="X995" s="20">
        <f>IF(V995="","",V995-W995)</f>
      </c>
      <c r="Y995" s="19">
        <f>IF(A995="","",IF(COUNTIF($A$5:A995,A995)=1,MAX($Y$4:Y994)+1,""))</f>
      </c>
      <c r="Z995" s="19">
        <f>IF(A995="","",TEXT(A995,"ddd"))</f>
      </c>
    </row>
    <row r="996" spans="1:26" x14ac:dyDescent="0.25">
      <c r="A996" s="15"/>
      <c r="B996" s="16"/>
      <c r="G996" s="17"/>
      <c r="H996" s="17"/>
      <c r="I996" s="17"/>
      <c r="J996" s="17"/>
      <c r="K996" s="18"/>
      <c r="Q996" s="19">
        <f>IF(D996="","",IFERROR(VLOOKUP(D996,Lists!$G$5:$I$40,3,FALSE),""))</f>
      </c>
      <c r="R996" s="20">
        <f>IF(OR(G996="",H996="",Q996=""),"",IF(E996="Short",G996-H996,H996-G996)*F996*Q996-N(K996))</f>
      </c>
      <c r="S996" s="20">
        <f>IF(OR(G996="",I996="",Q996=""),"",ABS(G996-I996)*F996*Q996)</f>
      </c>
      <c r="T996" s="21">
        <f>IF(OR(R996="",N(S996)=0),"",ROUND(R996/S996,2))</f>
      </c>
      <c r="U996" s="19">
        <f>IF(R996="","",IF(R996&gt;0,"Win",IF(R996&lt;0,"Loss","Even")))</f>
      </c>
      <c r="V996" s="20">
        <f>IF(R996="","",SUM($R$5:R996))</f>
      </c>
      <c r="W996" s="20">
        <f>IF(V996="","",MAX(0,MAX($V$5:V996)))</f>
      </c>
      <c r="X996" s="20">
        <f>IF(V996="","",V996-W996)</f>
      </c>
      <c r="Y996" s="19">
        <f>IF(A996="","",IF(COUNTIF($A$5:A996,A996)=1,MAX($Y$4:Y995)+1,""))</f>
      </c>
      <c r="Z996" s="19">
        <f>IF(A996="","",TEXT(A996,"ddd"))</f>
      </c>
    </row>
    <row r="997" spans="1:26" x14ac:dyDescent="0.25">
      <c r="A997" s="15"/>
      <c r="B997" s="16"/>
      <c r="G997" s="17"/>
      <c r="H997" s="17"/>
      <c r="I997" s="17"/>
      <c r="J997" s="17"/>
      <c r="K997" s="18"/>
      <c r="Q997" s="19">
        <f>IF(D997="","",IFERROR(VLOOKUP(D997,Lists!$G$5:$I$40,3,FALSE),""))</f>
      </c>
      <c r="R997" s="20">
        <f>IF(OR(G997="",H997="",Q997=""),"",IF(E997="Short",G997-H997,H997-G997)*F997*Q997-N(K997))</f>
      </c>
      <c r="S997" s="20">
        <f>IF(OR(G997="",I997="",Q997=""),"",ABS(G997-I997)*F997*Q997)</f>
      </c>
      <c r="T997" s="21">
        <f>IF(OR(R997="",N(S997)=0),"",ROUND(R997/S997,2))</f>
      </c>
      <c r="U997" s="19">
        <f>IF(R997="","",IF(R997&gt;0,"Win",IF(R997&lt;0,"Loss","Even")))</f>
      </c>
      <c r="V997" s="20">
        <f>IF(R997="","",SUM($R$5:R997))</f>
      </c>
      <c r="W997" s="20">
        <f>IF(V997="","",MAX(0,MAX($V$5:V997)))</f>
      </c>
      <c r="X997" s="20">
        <f>IF(V997="","",V997-W997)</f>
      </c>
      <c r="Y997" s="19">
        <f>IF(A997="","",IF(COUNTIF($A$5:A997,A997)=1,MAX($Y$4:Y996)+1,""))</f>
      </c>
      <c r="Z997" s="19">
        <f>IF(A997="","",TEXT(A997,"ddd"))</f>
      </c>
    </row>
    <row r="998" spans="1:26" x14ac:dyDescent="0.25">
      <c r="A998" s="15"/>
      <c r="B998" s="16"/>
      <c r="G998" s="17"/>
      <c r="H998" s="17"/>
      <c r="I998" s="17"/>
      <c r="J998" s="17"/>
      <c r="K998" s="18"/>
      <c r="Q998" s="19">
        <f>IF(D998="","",IFERROR(VLOOKUP(D998,Lists!$G$5:$I$40,3,FALSE),""))</f>
      </c>
      <c r="R998" s="20">
        <f>IF(OR(G998="",H998="",Q998=""),"",IF(E998="Short",G998-H998,H998-G998)*F998*Q998-N(K998))</f>
      </c>
      <c r="S998" s="20">
        <f>IF(OR(G998="",I998="",Q998=""),"",ABS(G998-I998)*F998*Q998)</f>
      </c>
      <c r="T998" s="21">
        <f>IF(OR(R998="",N(S998)=0),"",ROUND(R998/S998,2))</f>
      </c>
      <c r="U998" s="19">
        <f>IF(R998="","",IF(R998&gt;0,"Win",IF(R998&lt;0,"Loss","Even")))</f>
      </c>
      <c r="V998" s="20">
        <f>IF(R998="","",SUM($R$5:R998))</f>
      </c>
      <c r="W998" s="20">
        <f>IF(V998="","",MAX(0,MAX($V$5:V998)))</f>
      </c>
      <c r="X998" s="20">
        <f>IF(V998="","",V998-W998)</f>
      </c>
      <c r="Y998" s="19">
        <f>IF(A998="","",IF(COUNTIF($A$5:A998,A998)=1,MAX($Y$4:Y997)+1,""))</f>
      </c>
      <c r="Z998" s="19">
        <f>IF(A998="","",TEXT(A998,"ddd"))</f>
      </c>
    </row>
    <row r="999" spans="1:26" x14ac:dyDescent="0.25">
      <c r="A999" s="15"/>
      <c r="B999" s="16"/>
      <c r="G999" s="17"/>
      <c r="H999" s="17"/>
      <c r="I999" s="17"/>
      <c r="J999" s="17"/>
      <c r="K999" s="18"/>
      <c r="Q999" s="19">
        <f>IF(D999="","",IFERROR(VLOOKUP(D999,Lists!$G$5:$I$40,3,FALSE),""))</f>
      </c>
      <c r="R999" s="20">
        <f>IF(OR(G999="",H999="",Q999=""),"",IF(E999="Short",G999-H999,H999-G999)*F999*Q999-N(K999))</f>
      </c>
      <c r="S999" s="20">
        <f>IF(OR(G999="",I999="",Q999=""),"",ABS(G999-I999)*F999*Q999)</f>
      </c>
      <c r="T999" s="21">
        <f>IF(OR(R999="",N(S999)=0),"",ROUND(R999/S999,2))</f>
      </c>
      <c r="U999" s="19">
        <f>IF(R999="","",IF(R999&gt;0,"Win",IF(R999&lt;0,"Loss","Even")))</f>
      </c>
      <c r="V999" s="20">
        <f>IF(R999="","",SUM($R$5:R999))</f>
      </c>
      <c r="W999" s="20">
        <f>IF(V999="","",MAX(0,MAX($V$5:V999)))</f>
      </c>
      <c r="X999" s="20">
        <f>IF(V999="","",V999-W999)</f>
      </c>
      <c r="Y999" s="19">
        <f>IF(A999="","",IF(COUNTIF($A$5:A999,A999)=1,MAX($Y$4:Y998)+1,""))</f>
      </c>
      <c r="Z999" s="19">
        <f>IF(A999="","",TEXT(A999,"ddd"))</f>
      </c>
    </row>
    <row r="1000" spans="1:26" x14ac:dyDescent="0.25">
      <c r="A1000" s="15"/>
      <c r="B1000" s="16"/>
      <c r="G1000" s="17"/>
      <c r="H1000" s="17"/>
      <c r="I1000" s="17"/>
      <c r="J1000" s="17"/>
      <c r="K1000" s="18"/>
      <c r="Q1000" s="19">
        <f>IF(D1000="","",IFERROR(VLOOKUP(D1000,Lists!$G$5:$I$40,3,FALSE),""))</f>
      </c>
      <c r="R1000" s="20">
        <f>IF(OR(G1000="",H1000="",Q1000=""),"",IF(E1000="Short",G1000-H1000,H1000-G1000)*F1000*Q1000-N(K1000))</f>
      </c>
      <c r="S1000" s="20">
        <f>IF(OR(G1000="",I1000="",Q1000=""),"",ABS(G1000-I1000)*F1000*Q1000)</f>
      </c>
      <c r="T1000" s="21">
        <f>IF(OR(R1000="",N(S1000)=0),"",ROUND(R1000/S1000,2))</f>
      </c>
      <c r="U1000" s="19">
        <f>IF(R1000="","",IF(R1000&gt;0,"Win",IF(R1000&lt;0,"Loss","Even")))</f>
      </c>
      <c r="V1000" s="20">
        <f>IF(R1000="","",SUM($R$5:R1000))</f>
      </c>
      <c r="W1000" s="20">
        <f>IF(V1000="","",MAX(0,MAX($V$5:V1000)))</f>
      </c>
      <c r="X1000" s="20">
        <f>IF(V1000="","",V1000-W1000)</f>
      </c>
      <c r="Y1000" s="19">
        <f>IF(A1000="","",IF(COUNTIF($A$5:A1000,A1000)=1,MAX($Y$4:Y999)+1,""))</f>
      </c>
      <c r="Z1000" s="19">
        <f>IF(A1000="","",TEXT(A1000,"ddd"))</f>
      </c>
    </row>
    <row r="1001" spans="1:26" x14ac:dyDescent="0.25">
      <c r="A1001" s="15"/>
      <c r="B1001" s="16"/>
      <c r="G1001" s="17"/>
      <c r="H1001" s="17"/>
      <c r="I1001" s="17"/>
      <c r="J1001" s="17"/>
      <c r="K1001" s="18"/>
      <c r="Q1001" s="19">
        <f>IF(D1001="","",IFERROR(VLOOKUP(D1001,Lists!$G$5:$I$40,3,FALSE),""))</f>
      </c>
      <c r="R1001" s="20">
        <f>IF(OR(G1001="",H1001="",Q1001=""),"",IF(E1001="Short",G1001-H1001,H1001-G1001)*F1001*Q1001-N(K1001))</f>
      </c>
      <c r="S1001" s="20">
        <f>IF(OR(G1001="",I1001="",Q1001=""),"",ABS(G1001-I1001)*F1001*Q1001)</f>
      </c>
      <c r="T1001" s="21">
        <f>IF(OR(R1001="",N(S1001)=0),"",ROUND(R1001/S1001,2))</f>
      </c>
      <c r="U1001" s="19">
        <f>IF(R1001="","",IF(R1001&gt;0,"Win",IF(R1001&lt;0,"Loss","Even")))</f>
      </c>
      <c r="V1001" s="20">
        <f>IF(R1001="","",SUM($R$5:R1001))</f>
      </c>
      <c r="W1001" s="20">
        <f>IF(V1001="","",MAX(0,MAX($V$5:V1001)))</f>
      </c>
      <c r="X1001" s="20">
        <f>IF(V1001="","",V1001-W1001)</f>
      </c>
      <c r="Y1001" s="19">
        <f>IF(A1001="","",IF(COUNTIF($A$5:A1001,A1001)=1,MAX($Y$4:Y1000)+1,""))</f>
      </c>
      <c r="Z1001" s="19">
        <f>IF(A1001="","",TEXT(A1001,"ddd"))</f>
      </c>
    </row>
    <row r="1002" spans="1:26" x14ac:dyDescent="0.25">
      <c r="A1002" s="15"/>
      <c r="B1002" s="16"/>
      <c r="G1002" s="17"/>
      <c r="H1002" s="17"/>
      <c r="I1002" s="17"/>
      <c r="J1002" s="17"/>
      <c r="K1002" s="18"/>
      <c r="Q1002" s="19">
        <f>IF(D1002="","",IFERROR(VLOOKUP(D1002,Lists!$G$5:$I$40,3,FALSE),""))</f>
      </c>
      <c r="R1002" s="20">
        <f>IF(OR(G1002="",H1002="",Q1002=""),"",IF(E1002="Short",G1002-H1002,H1002-G1002)*F1002*Q1002-N(K1002))</f>
      </c>
      <c r="S1002" s="20">
        <f>IF(OR(G1002="",I1002="",Q1002=""),"",ABS(G1002-I1002)*F1002*Q1002)</f>
      </c>
      <c r="T1002" s="21">
        <f>IF(OR(R1002="",N(S1002)=0),"",ROUND(R1002/S1002,2))</f>
      </c>
      <c r="U1002" s="19">
        <f>IF(R1002="","",IF(R1002&gt;0,"Win",IF(R1002&lt;0,"Loss","Even")))</f>
      </c>
      <c r="V1002" s="20">
        <f>IF(R1002="","",SUM($R$5:R1002))</f>
      </c>
      <c r="W1002" s="20">
        <f>IF(V1002="","",MAX(0,MAX($V$5:V1002)))</f>
      </c>
      <c r="X1002" s="20">
        <f>IF(V1002="","",V1002-W1002)</f>
      </c>
      <c r="Y1002" s="19">
        <f>IF(A1002="","",IF(COUNTIF($A$5:A1002,A1002)=1,MAX($Y$4:Y1001)+1,""))</f>
      </c>
      <c r="Z1002" s="19">
        <f>IF(A1002="","",TEXT(A1002,"ddd"))</f>
      </c>
    </row>
    <row r="1003" spans="1:26" x14ac:dyDescent="0.25">
      <c r="A1003" s="15"/>
      <c r="B1003" s="16"/>
      <c r="G1003" s="17"/>
      <c r="H1003" s="17"/>
      <c r="I1003" s="17"/>
      <c r="J1003" s="17"/>
      <c r="K1003" s="18"/>
      <c r="Q1003" s="19">
        <f>IF(D1003="","",IFERROR(VLOOKUP(D1003,Lists!$G$5:$I$40,3,FALSE),""))</f>
      </c>
      <c r="R1003" s="20">
        <f>IF(OR(G1003="",H1003="",Q1003=""),"",IF(E1003="Short",G1003-H1003,H1003-G1003)*F1003*Q1003-N(K1003))</f>
      </c>
      <c r="S1003" s="20">
        <f>IF(OR(G1003="",I1003="",Q1003=""),"",ABS(G1003-I1003)*F1003*Q1003)</f>
      </c>
      <c r="T1003" s="21">
        <f>IF(OR(R1003="",N(S1003)=0),"",ROUND(R1003/S1003,2))</f>
      </c>
      <c r="U1003" s="19">
        <f>IF(R1003="","",IF(R1003&gt;0,"Win",IF(R1003&lt;0,"Loss","Even")))</f>
      </c>
      <c r="V1003" s="20">
        <f>IF(R1003="","",SUM($R$5:R1003))</f>
      </c>
      <c r="W1003" s="20">
        <f>IF(V1003="","",MAX(0,MAX($V$5:V1003)))</f>
      </c>
      <c r="X1003" s="20">
        <f>IF(V1003="","",V1003-W1003)</f>
      </c>
      <c r="Y1003" s="19">
        <f>IF(A1003="","",IF(COUNTIF($A$5:A1003,A1003)=1,MAX($Y$4:Y1002)+1,""))</f>
      </c>
      <c r="Z1003" s="19">
        <f>IF(A1003="","",TEXT(A1003,"ddd"))</f>
      </c>
    </row>
    <row r="1004" spans="1:26" x14ac:dyDescent="0.25">
      <c r="A1004" s="15"/>
      <c r="B1004" s="16"/>
      <c r="G1004" s="17"/>
      <c r="H1004" s="17"/>
      <c r="I1004" s="17"/>
      <c r="J1004" s="17"/>
      <c r="K1004" s="18"/>
      <c r="Q1004" s="19">
        <f>IF(D1004="","",IFERROR(VLOOKUP(D1004,Lists!$G$5:$I$40,3,FALSE),""))</f>
      </c>
      <c r="R1004" s="20">
        <f>IF(OR(G1004="",H1004="",Q1004=""),"",IF(E1004="Short",G1004-H1004,H1004-G1004)*F1004*Q1004-N(K1004))</f>
      </c>
      <c r="S1004" s="20">
        <f>IF(OR(G1004="",I1004="",Q1004=""),"",ABS(G1004-I1004)*F1004*Q1004)</f>
      </c>
      <c r="T1004" s="21">
        <f>IF(OR(R1004="",N(S1004)=0),"",ROUND(R1004/S1004,2))</f>
      </c>
      <c r="U1004" s="19">
        <f>IF(R1004="","",IF(R1004&gt;0,"Win",IF(R1004&lt;0,"Loss","Even")))</f>
      </c>
      <c r="V1004" s="20">
        <f>IF(R1004="","",SUM($R$5:R1004))</f>
      </c>
      <c r="W1004" s="20">
        <f>IF(V1004="","",MAX(0,MAX($V$5:V1004)))</f>
      </c>
      <c r="X1004" s="20">
        <f>IF(V1004="","",V1004-W1004)</f>
      </c>
      <c r="Y1004" s="19">
        <f>IF(A1004="","",IF(COUNTIF($A$5:A1004,A1004)=1,MAX($Y$4:Y1003)+1,""))</f>
      </c>
      <c r="Z1004" s="19">
        <f>IF(A1004="","",TEXT(A1004,"ddd"))</f>
      </c>
    </row>
  </sheetData>
  <autoFilter ref="A4:Z4"/>
  <conditionalFormatting sqref="R5:R1004">
    <cfRule type="cellIs" dxfId="2" priority="1" operator="greaterThan">
      <formula>0</formula>
    </cfRule>
    <cfRule type="cellIs" dxfId="3" priority="2" operator="lessThan">
      <formula>0</formula>
    </cfRule>
  </conditionalFormatting>
  <conditionalFormatting sqref="T5:T1004">
    <cfRule type="cellIs" dxfId="4" priority="3" operator="greaterThan">
      <formula>0</formula>
    </cfRule>
    <cfRule type="cellIs" dxfId="5" priority="4" operator="lessThan">
      <formula>0</formula>
    </cfRule>
  </conditionalFormatting>
  <conditionalFormatting sqref="U5:U1004">
    <cfRule type="containsText" dxfId="6" priority="5">
      <formula>NOT(ISERROR(SEARCH("Win",U5)))</formula>
    </cfRule>
    <cfRule type="containsText" dxfId="7" priority="6">
      <formula>NOT(ISERROR(SEARCH("Loss",U5)))</formula>
    </cfRule>
  </conditionalFormatting>
  <dataValidations count="7">
    <dataValidation type="list" allowBlank="1" sqref="C5:C1004">
      <formula1>Lists!$A$5:$A$24</formula1>
    </dataValidation>
    <dataValidation type="list" allowBlank="1" sqref="D5:D1004">
      <formula1>Lists!$G$5:$G$40</formula1>
    </dataValidation>
    <dataValidation type="list" allowBlank="1" sqref="E5:E1004">
      <formula1>"Long,Short"</formula1>
    </dataValidation>
    <dataValidation type="list" allowBlank="1" sqref="L5:L1004">
      <formula1>Lists!$B$5:$B$24</formula1>
    </dataValidation>
    <dataValidation type="list" allowBlank="1" sqref="M5:M1004">
      <formula1>Lists!$C$5:$C$24</formula1>
    </dataValidation>
    <dataValidation type="list" allowBlank="1" sqref="N5:N1004">
      <formula1>"Yes,No"</formula1>
    </dataValidation>
    <dataValidation type="list" allowBlank="1" sqref="O5:O1004">
      <formula1>Lists!$D$5:$D$24</formula1>
    </dataValidation>
  </dataValidations>
  <hyperlinks>
    <hyperlink ref="H1" location="'Dashboard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2" customWidth="1"/>
    <col min="3" max="3" width="8" customWidth="1"/>
    <col min="4" max="4" width="12" customWidth="1"/>
    <col min="6" max="6" width="13" customWidth="1"/>
    <col min="8" max="9" width="11" customWidth="1"/>
  </cols>
  <sheetData>
    <row r="1" spans="1:8" x14ac:dyDescent="0.25">
      <c r="A1" s="13" t="s">
        <v>11</v>
      </c>
      <c r="H1" s="5" t="s">
        <v>31</v>
      </c>
    </row>
    <row r="2" spans="1:1" x14ac:dyDescent="0.25">
      <c r="A2" s="2" t="s">
        <v>80</v>
      </c>
    </row>
    <row r="4" spans="1:9" x14ac:dyDescent="0.25">
      <c r="A4" s="14" t="s">
        <v>81</v>
      </c>
      <c r="B4" s="14" t="s">
        <v>33</v>
      </c>
      <c r="C4" s="14" t="s">
        <v>10</v>
      </c>
      <c r="D4" s="14" t="s">
        <v>82</v>
      </c>
      <c r="E4" s="14" t="s">
        <v>83</v>
      </c>
      <c r="F4" s="14" t="s">
        <v>84</v>
      </c>
      <c r="G4" s="14" t="s">
        <v>58</v>
      </c>
      <c r="H4" s="14" t="s">
        <v>85</v>
      </c>
      <c r="I4" s="14" t="s">
        <v>86</v>
      </c>
    </row>
    <row r="5" spans="1:9" x14ac:dyDescent="0.25">
      <c r="A5">
        <f>ROW()-4</f>
      </c>
      <c r="B5" s="15">
        <f>IFERROR(INDEX(Trades!$A$5:$A$1004,MATCH(A5,Trades!$Y$5:$Y$1004,0)),"")</f>
      </c>
      <c r="C5">
        <f>IF(B5="","",COUNTIFS(Trades!$A$5:$A$1004,B5,Trades!$U$5:$U$1004,"?*"))</f>
      </c>
      <c r="D5" s="18">
        <f>IF(B5="","",SUMIFS(Trades!$R$5:$R$1004,Trades!$A$5:$A$1004,B5))</f>
      </c>
      <c r="E5" s="22">
        <f>IF(OR(B5="",N(C5)=0),"",COUNTIFS(Trades!$A$5:$A$1004,B5,Trades!$U$5:$U$1004,"Win")/C5)</f>
      </c>
      <c r="F5" s="18">
        <f>IF(B5="","",SUM($D$5:D5))</f>
      </c>
      <c r="G5">
        <f>IF(B5="","",TEXT(B5,"ddd"))</f>
      </c>
      <c r="H5" s="18">
        <f>IF(B5="","",MAX(0,D5))</f>
      </c>
      <c r="I5" s="18">
        <f>IF(B5="","",MIN(0,D5))</f>
      </c>
    </row>
    <row r="6" spans="1:9" x14ac:dyDescent="0.25">
      <c r="A6">
        <f>ROW()-4</f>
      </c>
      <c r="B6" s="15">
        <f>IFERROR(INDEX(Trades!$A$5:$A$1004,MATCH(A6,Trades!$Y$5:$Y$1004,0)),"")</f>
      </c>
      <c r="C6">
        <f>IF(B6="","",COUNTIFS(Trades!$A$5:$A$1004,B6,Trades!$U$5:$U$1004,"?*"))</f>
      </c>
      <c r="D6" s="18">
        <f>IF(B6="","",SUMIFS(Trades!$R$5:$R$1004,Trades!$A$5:$A$1004,B6))</f>
      </c>
      <c r="E6" s="22">
        <f>IF(OR(B6="",N(C6)=0),"",COUNTIFS(Trades!$A$5:$A$1004,B6,Trades!$U$5:$U$1004,"Win")/C6)</f>
      </c>
      <c r="F6" s="18">
        <f>IF(B6="","",SUM($D$5:D6))</f>
      </c>
      <c r="G6">
        <f>IF(B6="","",TEXT(B6,"ddd"))</f>
      </c>
      <c r="H6" s="18">
        <f>IF(B6="","",MAX(0,D6))</f>
      </c>
      <c r="I6" s="18">
        <f>IF(B6="","",MIN(0,D6))</f>
      </c>
    </row>
    <row r="7" spans="1:9" x14ac:dyDescent="0.25">
      <c r="A7">
        <f>ROW()-4</f>
      </c>
      <c r="B7" s="15">
        <f>IFERROR(INDEX(Trades!$A$5:$A$1004,MATCH(A7,Trades!$Y$5:$Y$1004,0)),"")</f>
      </c>
      <c r="C7">
        <f>IF(B7="","",COUNTIFS(Trades!$A$5:$A$1004,B7,Trades!$U$5:$U$1004,"?*"))</f>
      </c>
      <c r="D7" s="18">
        <f>IF(B7="","",SUMIFS(Trades!$R$5:$R$1004,Trades!$A$5:$A$1004,B7))</f>
      </c>
      <c r="E7" s="22">
        <f>IF(OR(B7="",N(C7)=0),"",COUNTIFS(Trades!$A$5:$A$1004,B7,Trades!$U$5:$U$1004,"Win")/C7)</f>
      </c>
      <c r="F7" s="18">
        <f>IF(B7="","",SUM($D$5:D7))</f>
      </c>
      <c r="G7">
        <f>IF(B7="","",TEXT(B7,"ddd"))</f>
      </c>
      <c r="H7" s="18">
        <f>IF(B7="","",MAX(0,D7))</f>
      </c>
      <c r="I7" s="18">
        <f>IF(B7="","",MIN(0,D7))</f>
      </c>
    </row>
    <row r="8" spans="1:9" x14ac:dyDescent="0.25">
      <c r="A8">
        <f>ROW()-4</f>
      </c>
      <c r="B8" s="15">
        <f>IFERROR(INDEX(Trades!$A$5:$A$1004,MATCH(A8,Trades!$Y$5:$Y$1004,0)),"")</f>
      </c>
      <c r="C8">
        <f>IF(B8="","",COUNTIFS(Trades!$A$5:$A$1004,B8,Trades!$U$5:$U$1004,"?*"))</f>
      </c>
      <c r="D8" s="18">
        <f>IF(B8="","",SUMIFS(Trades!$R$5:$R$1004,Trades!$A$5:$A$1004,B8))</f>
      </c>
      <c r="E8" s="22">
        <f>IF(OR(B8="",N(C8)=0),"",COUNTIFS(Trades!$A$5:$A$1004,B8,Trades!$U$5:$U$1004,"Win")/C8)</f>
      </c>
      <c r="F8" s="18">
        <f>IF(B8="","",SUM($D$5:D8))</f>
      </c>
      <c r="G8">
        <f>IF(B8="","",TEXT(B8,"ddd"))</f>
      </c>
      <c r="H8" s="18">
        <f>IF(B8="","",MAX(0,D8))</f>
      </c>
      <c r="I8" s="18">
        <f>IF(B8="","",MIN(0,D8))</f>
      </c>
    </row>
    <row r="9" spans="1:9" x14ac:dyDescent="0.25">
      <c r="A9">
        <f>ROW()-4</f>
      </c>
      <c r="B9" s="15">
        <f>IFERROR(INDEX(Trades!$A$5:$A$1004,MATCH(A9,Trades!$Y$5:$Y$1004,0)),"")</f>
      </c>
      <c r="C9">
        <f>IF(B9="","",COUNTIFS(Trades!$A$5:$A$1004,B9,Trades!$U$5:$U$1004,"?*"))</f>
      </c>
      <c r="D9" s="18">
        <f>IF(B9="","",SUMIFS(Trades!$R$5:$R$1004,Trades!$A$5:$A$1004,B9))</f>
      </c>
      <c r="E9" s="22">
        <f>IF(OR(B9="",N(C9)=0),"",COUNTIFS(Trades!$A$5:$A$1004,B9,Trades!$U$5:$U$1004,"Win")/C9)</f>
      </c>
      <c r="F9" s="18">
        <f>IF(B9="","",SUM($D$5:D9))</f>
      </c>
      <c r="G9">
        <f>IF(B9="","",TEXT(B9,"ddd"))</f>
      </c>
      <c r="H9" s="18">
        <f>IF(B9="","",MAX(0,D9))</f>
      </c>
      <c r="I9" s="18">
        <f>IF(B9="","",MIN(0,D9))</f>
      </c>
    </row>
    <row r="10" spans="1:9" x14ac:dyDescent="0.25">
      <c r="A10">
        <f>ROW()-4</f>
      </c>
      <c r="B10" s="15">
        <f>IFERROR(INDEX(Trades!$A$5:$A$1004,MATCH(A10,Trades!$Y$5:$Y$1004,0)),"")</f>
      </c>
      <c r="C10">
        <f>IF(B10="","",COUNTIFS(Trades!$A$5:$A$1004,B10,Trades!$U$5:$U$1004,"?*"))</f>
      </c>
      <c r="D10" s="18">
        <f>IF(B10="","",SUMIFS(Trades!$R$5:$R$1004,Trades!$A$5:$A$1004,B10))</f>
      </c>
      <c r="E10" s="22">
        <f>IF(OR(B10="",N(C10)=0),"",COUNTIFS(Trades!$A$5:$A$1004,B10,Trades!$U$5:$U$1004,"Win")/C10)</f>
      </c>
      <c r="F10" s="18">
        <f>IF(B10="","",SUM($D$5:D10))</f>
      </c>
      <c r="G10">
        <f>IF(B10="","",TEXT(B10,"ddd"))</f>
      </c>
      <c r="H10" s="18">
        <f>IF(B10="","",MAX(0,D10))</f>
      </c>
      <c r="I10" s="18">
        <f>IF(B10="","",MIN(0,D10))</f>
      </c>
    </row>
    <row r="11" spans="1:9" x14ac:dyDescent="0.25">
      <c r="A11">
        <f>ROW()-4</f>
      </c>
      <c r="B11" s="15">
        <f>IFERROR(INDEX(Trades!$A$5:$A$1004,MATCH(A11,Trades!$Y$5:$Y$1004,0)),"")</f>
      </c>
      <c r="C11">
        <f>IF(B11="","",COUNTIFS(Trades!$A$5:$A$1004,B11,Trades!$U$5:$U$1004,"?*"))</f>
      </c>
      <c r="D11" s="18">
        <f>IF(B11="","",SUMIFS(Trades!$R$5:$R$1004,Trades!$A$5:$A$1004,B11))</f>
      </c>
      <c r="E11" s="22">
        <f>IF(OR(B11="",N(C11)=0),"",COUNTIFS(Trades!$A$5:$A$1004,B11,Trades!$U$5:$U$1004,"Win")/C11)</f>
      </c>
      <c r="F11" s="18">
        <f>IF(B11="","",SUM($D$5:D11))</f>
      </c>
      <c r="G11">
        <f>IF(B11="","",TEXT(B11,"ddd"))</f>
      </c>
      <c r="H11" s="18">
        <f>IF(B11="","",MAX(0,D11))</f>
      </c>
      <c r="I11" s="18">
        <f>IF(B11="","",MIN(0,D11))</f>
      </c>
    </row>
    <row r="12" spans="1:9" x14ac:dyDescent="0.25">
      <c r="A12">
        <f>ROW()-4</f>
      </c>
      <c r="B12" s="15">
        <f>IFERROR(INDEX(Trades!$A$5:$A$1004,MATCH(A12,Trades!$Y$5:$Y$1004,0)),"")</f>
      </c>
      <c r="C12">
        <f>IF(B12="","",COUNTIFS(Trades!$A$5:$A$1004,B12,Trades!$U$5:$U$1004,"?*"))</f>
      </c>
      <c r="D12" s="18">
        <f>IF(B12="","",SUMIFS(Trades!$R$5:$R$1004,Trades!$A$5:$A$1004,B12))</f>
      </c>
      <c r="E12" s="22">
        <f>IF(OR(B12="",N(C12)=0),"",COUNTIFS(Trades!$A$5:$A$1004,B12,Trades!$U$5:$U$1004,"Win")/C12)</f>
      </c>
      <c r="F12" s="18">
        <f>IF(B12="","",SUM($D$5:D12))</f>
      </c>
      <c r="G12">
        <f>IF(B12="","",TEXT(B12,"ddd"))</f>
      </c>
      <c r="H12" s="18">
        <f>IF(B12="","",MAX(0,D12))</f>
      </c>
      <c r="I12" s="18">
        <f>IF(B12="","",MIN(0,D12))</f>
      </c>
    </row>
    <row r="13" spans="1:9" x14ac:dyDescent="0.25">
      <c r="A13">
        <f>ROW()-4</f>
      </c>
      <c r="B13" s="15">
        <f>IFERROR(INDEX(Trades!$A$5:$A$1004,MATCH(A13,Trades!$Y$5:$Y$1004,0)),"")</f>
      </c>
      <c r="C13">
        <f>IF(B13="","",COUNTIFS(Trades!$A$5:$A$1004,B13,Trades!$U$5:$U$1004,"?*"))</f>
      </c>
      <c r="D13" s="18">
        <f>IF(B13="","",SUMIFS(Trades!$R$5:$R$1004,Trades!$A$5:$A$1004,B13))</f>
      </c>
      <c r="E13" s="22">
        <f>IF(OR(B13="",N(C13)=0),"",COUNTIFS(Trades!$A$5:$A$1004,B13,Trades!$U$5:$U$1004,"Win")/C13)</f>
      </c>
      <c r="F13" s="18">
        <f>IF(B13="","",SUM($D$5:D13))</f>
      </c>
      <c r="G13">
        <f>IF(B13="","",TEXT(B13,"ddd"))</f>
      </c>
      <c r="H13" s="18">
        <f>IF(B13="","",MAX(0,D13))</f>
      </c>
      <c r="I13" s="18">
        <f>IF(B13="","",MIN(0,D13))</f>
      </c>
    </row>
    <row r="14" spans="1:9" x14ac:dyDescent="0.25">
      <c r="A14">
        <f>ROW()-4</f>
      </c>
      <c r="B14" s="15">
        <f>IFERROR(INDEX(Trades!$A$5:$A$1004,MATCH(A14,Trades!$Y$5:$Y$1004,0)),"")</f>
      </c>
      <c r="C14">
        <f>IF(B14="","",COUNTIFS(Trades!$A$5:$A$1004,B14,Trades!$U$5:$U$1004,"?*"))</f>
      </c>
      <c r="D14" s="18">
        <f>IF(B14="","",SUMIFS(Trades!$R$5:$R$1004,Trades!$A$5:$A$1004,B14))</f>
      </c>
      <c r="E14" s="22">
        <f>IF(OR(B14="",N(C14)=0),"",COUNTIFS(Trades!$A$5:$A$1004,B14,Trades!$U$5:$U$1004,"Win")/C14)</f>
      </c>
      <c r="F14" s="18">
        <f>IF(B14="","",SUM($D$5:D14))</f>
      </c>
      <c r="G14">
        <f>IF(B14="","",TEXT(B14,"ddd"))</f>
      </c>
      <c r="H14" s="18">
        <f>IF(B14="","",MAX(0,D14))</f>
      </c>
      <c r="I14" s="18">
        <f>IF(B14="","",MIN(0,D14))</f>
      </c>
    </row>
    <row r="15" spans="1:9" x14ac:dyDescent="0.25">
      <c r="A15">
        <f>ROW()-4</f>
      </c>
      <c r="B15" s="15">
        <f>IFERROR(INDEX(Trades!$A$5:$A$1004,MATCH(A15,Trades!$Y$5:$Y$1004,0)),"")</f>
      </c>
      <c r="C15">
        <f>IF(B15="","",COUNTIFS(Trades!$A$5:$A$1004,B15,Trades!$U$5:$U$1004,"?*"))</f>
      </c>
      <c r="D15" s="18">
        <f>IF(B15="","",SUMIFS(Trades!$R$5:$R$1004,Trades!$A$5:$A$1004,B15))</f>
      </c>
      <c r="E15" s="22">
        <f>IF(OR(B15="",N(C15)=0),"",COUNTIFS(Trades!$A$5:$A$1004,B15,Trades!$U$5:$U$1004,"Win")/C15)</f>
      </c>
      <c r="F15" s="18">
        <f>IF(B15="","",SUM($D$5:D15))</f>
      </c>
      <c r="G15">
        <f>IF(B15="","",TEXT(B15,"ddd"))</f>
      </c>
      <c r="H15" s="18">
        <f>IF(B15="","",MAX(0,D15))</f>
      </c>
      <c r="I15" s="18">
        <f>IF(B15="","",MIN(0,D15))</f>
      </c>
    </row>
    <row r="16" spans="1:9" x14ac:dyDescent="0.25">
      <c r="A16">
        <f>ROW()-4</f>
      </c>
      <c r="B16" s="15">
        <f>IFERROR(INDEX(Trades!$A$5:$A$1004,MATCH(A16,Trades!$Y$5:$Y$1004,0)),"")</f>
      </c>
      <c r="C16">
        <f>IF(B16="","",COUNTIFS(Trades!$A$5:$A$1004,B16,Trades!$U$5:$U$1004,"?*"))</f>
      </c>
      <c r="D16" s="18">
        <f>IF(B16="","",SUMIFS(Trades!$R$5:$R$1004,Trades!$A$5:$A$1004,B16))</f>
      </c>
      <c r="E16" s="22">
        <f>IF(OR(B16="",N(C16)=0),"",COUNTIFS(Trades!$A$5:$A$1004,B16,Trades!$U$5:$U$1004,"Win")/C16)</f>
      </c>
      <c r="F16" s="18">
        <f>IF(B16="","",SUM($D$5:D16))</f>
      </c>
      <c r="G16">
        <f>IF(B16="","",TEXT(B16,"ddd"))</f>
      </c>
      <c r="H16" s="18">
        <f>IF(B16="","",MAX(0,D16))</f>
      </c>
      <c r="I16" s="18">
        <f>IF(B16="","",MIN(0,D16))</f>
      </c>
    </row>
    <row r="17" spans="1:9" x14ac:dyDescent="0.25">
      <c r="A17">
        <f>ROW()-4</f>
      </c>
      <c r="B17" s="15">
        <f>IFERROR(INDEX(Trades!$A$5:$A$1004,MATCH(A17,Trades!$Y$5:$Y$1004,0)),"")</f>
      </c>
      <c r="C17">
        <f>IF(B17="","",COUNTIFS(Trades!$A$5:$A$1004,B17,Trades!$U$5:$U$1004,"?*"))</f>
      </c>
      <c r="D17" s="18">
        <f>IF(B17="","",SUMIFS(Trades!$R$5:$R$1004,Trades!$A$5:$A$1004,B17))</f>
      </c>
      <c r="E17" s="22">
        <f>IF(OR(B17="",N(C17)=0),"",COUNTIFS(Trades!$A$5:$A$1004,B17,Trades!$U$5:$U$1004,"Win")/C17)</f>
      </c>
      <c r="F17" s="18">
        <f>IF(B17="","",SUM($D$5:D17))</f>
      </c>
      <c r="G17">
        <f>IF(B17="","",TEXT(B17,"ddd"))</f>
      </c>
      <c r="H17" s="18">
        <f>IF(B17="","",MAX(0,D17))</f>
      </c>
      <c r="I17" s="18">
        <f>IF(B17="","",MIN(0,D17))</f>
      </c>
    </row>
    <row r="18" spans="1:9" x14ac:dyDescent="0.25">
      <c r="A18">
        <f>ROW()-4</f>
      </c>
      <c r="B18" s="15">
        <f>IFERROR(INDEX(Trades!$A$5:$A$1004,MATCH(A18,Trades!$Y$5:$Y$1004,0)),"")</f>
      </c>
      <c r="C18">
        <f>IF(B18="","",COUNTIFS(Trades!$A$5:$A$1004,B18,Trades!$U$5:$U$1004,"?*"))</f>
      </c>
      <c r="D18" s="18">
        <f>IF(B18="","",SUMIFS(Trades!$R$5:$R$1004,Trades!$A$5:$A$1004,B18))</f>
      </c>
      <c r="E18" s="22">
        <f>IF(OR(B18="",N(C18)=0),"",COUNTIFS(Trades!$A$5:$A$1004,B18,Trades!$U$5:$U$1004,"Win")/C18)</f>
      </c>
      <c r="F18" s="18">
        <f>IF(B18="","",SUM($D$5:D18))</f>
      </c>
      <c r="G18">
        <f>IF(B18="","",TEXT(B18,"ddd"))</f>
      </c>
      <c r="H18" s="18">
        <f>IF(B18="","",MAX(0,D18))</f>
      </c>
      <c r="I18" s="18">
        <f>IF(B18="","",MIN(0,D18))</f>
      </c>
    </row>
    <row r="19" spans="1:9" x14ac:dyDescent="0.25">
      <c r="A19">
        <f>ROW()-4</f>
      </c>
      <c r="B19" s="15">
        <f>IFERROR(INDEX(Trades!$A$5:$A$1004,MATCH(A19,Trades!$Y$5:$Y$1004,0)),"")</f>
      </c>
      <c r="C19">
        <f>IF(B19="","",COUNTIFS(Trades!$A$5:$A$1004,B19,Trades!$U$5:$U$1004,"?*"))</f>
      </c>
      <c r="D19" s="18">
        <f>IF(B19="","",SUMIFS(Trades!$R$5:$R$1004,Trades!$A$5:$A$1004,B19))</f>
      </c>
      <c r="E19" s="22">
        <f>IF(OR(B19="",N(C19)=0),"",COUNTIFS(Trades!$A$5:$A$1004,B19,Trades!$U$5:$U$1004,"Win")/C19)</f>
      </c>
      <c r="F19" s="18">
        <f>IF(B19="","",SUM($D$5:D19))</f>
      </c>
      <c r="G19">
        <f>IF(B19="","",TEXT(B19,"ddd"))</f>
      </c>
      <c r="H19" s="18">
        <f>IF(B19="","",MAX(0,D19))</f>
      </c>
      <c r="I19" s="18">
        <f>IF(B19="","",MIN(0,D19))</f>
      </c>
    </row>
    <row r="20" spans="1:9" x14ac:dyDescent="0.25">
      <c r="A20">
        <f>ROW()-4</f>
      </c>
      <c r="B20" s="15">
        <f>IFERROR(INDEX(Trades!$A$5:$A$1004,MATCH(A20,Trades!$Y$5:$Y$1004,0)),"")</f>
      </c>
      <c r="C20">
        <f>IF(B20="","",COUNTIFS(Trades!$A$5:$A$1004,B20,Trades!$U$5:$U$1004,"?*"))</f>
      </c>
      <c r="D20" s="18">
        <f>IF(B20="","",SUMIFS(Trades!$R$5:$R$1004,Trades!$A$5:$A$1004,B20))</f>
      </c>
      <c r="E20" s="22">
        <f>IF(OR(B20="",N(C20)=0),"",COUNTIFS(Trades!$A$5:$A$1004,B20,Trades!$U$5:$U$1004,"Win")/C20)</f>
      </c>
      <c r="F20" s="18">
        <f>IF(B20="","",SUM($D$5:D20))</f>
      </c>
      <c r="G20">
        <f>IF(B20="","",TEXT(B20,"ddd"))</f>
      </c>
      <c r="H20" s="18">
        <f>IF(B20="","",MAX(0,D20))</f>
      </c>
      <c r="I20" s="18">
        <f>IF(B20="","",MIN(0,D20))</f>
      </c>
    </row>
    <row r="21" spans="1:9" x14ac:dyDescent="0.25">
      <c r="A21">
        <f>ROW()-4</f>
      </c>
      <c r="B21" s="15">
        <f>IFERROR(INDEX(Trades!$A$5:$A$1004,MATCH(A21,Trades!$Y$5:$Y$1004,0)),"")</f>
      </c>
      <c r="C21">
        <f>IF(B21="","",COUNTIFS(Trades!$A$5:$A$1004,B21,Trades!$U$5:$U$1004,"?*"))</f>
      </c>
      <c r="D21" s="18">
        <f>IF(B21="","",SUMIFS(Trades!$R$5:$R$1004,Trades!$A$5:$A$1004,B21))</f>
      </c>
      <c r="E21" s="22">
        <f>IF(OR(B21="",N(C21)=0),"",COUNTIFS(Trades!$A$5:$A$1004,B21,Trades!$U$5:$U$1004,"Win")/C21)</f>
      </c>
      <c r="F21" s="18">
        <f>IF(B21="","",SUM($D$5:D21))</f>
      </c>
      <c r="G21">
        <f>IF(B21="","",TEXT(B21,"ddd"))</f>
      </c>
      <c r="H21" s="18">
        <f>IF(B21="","",MAX(0,D21))</f>
      </c>
      <c r="I21" s="18">
        <f>IF(B21="","",MIN(0,D21))</f>
      </c>
    </row>
    <row r="22" spans="1:9" x14ac:dyDescent="0.25">
      <c r="A22">
        <f>ROW()-4</f>
      </c>
      <c r="B22" s="15">
        <f>IFERROR(INDEX(Trades!$A$5:$A$1004,MATCH(A22,Trades!$Y$5:$Y$1004,0)),"")</f>
      </c>
      <c r="C22">
        <f>IF(B22="","",COUNTIFS(Trades!$A$5:$A$1004,B22,Trades!$U$5:$U$1004,"?*"))</f>
      </c>
      <c r="D22" s="18">
        <f>IF(B22="","",SUMIFS(Trades!$R$5:$R$1004,Trades!$A$5:$A$1004,B22))</f>
      </c>
      <c r="E22" s="22">
        <f>IF(OR(B22="",N(C22)=0),"",COUNTIFS(Trades!$A$5:$A$1004,B22,Trades!$U$5:$U$1004,"Win")/C22)</f>
      </c>
      <c r="F22" s="18">
        <f>IF(B22="","",SUM($D$5:D22))</f>
      </c>
      <c r="G22">
        <f>IF(B22="","",TEXT(B22,"ddd"))</f>
      </c>
      <c r="H22" s="18">
        <f>IF(B22="","",MAX(0,D22))</f>
      </c>
      <c r="I22" s="18">
        <f>IF(B22="","",MIN(0,D22))</f>
      </c>
    </row>
    <row r="23" spans="1:9" x14ac:dyDescent="0.25">
      <c r="A23">
        <f>ROW()-4</f>
      </c>
      <c r="B23" s="15">
        <f>IFERROR(INDEX(Trades!$A$5:$A$1004,MATCH(A23,Trades!$Y$5:$Y$1004,0)),"")</f>
      </c>
      <c r="C23">
        <f>IF(B23="","",COUNTIFS(Trades!$A$5:$A$1004,B23,Trades!$U$5:$U$1004,"?*"))</f>
      </c>
      <c r="D23" s="18">
        <f>IF(B23="","",SUMIFS(Trades!$R$5:$R$1004,Trades!$A$5:$A$1004,B23))</f>
      </c>
      <c r="E23" s="22">
        <f>IF(OR(B23="",N(C23)=0),"",COUNTIFS(Trades!$A$5:$A$1004,B23,Trades!$U$5:$U$1004,"Win")/C23)</f>
      </c>
      <c r="F23" s="18">
        <f>IF(B23="","",SUM($D$5:D23))</f>
      </c>
      <c r="G23">
        <f>IF(B23="","",TEXT(B23,"ddd"))</f>
      </c>
      <c r="H23" s="18">
        <f>IF(B23="","",MAX(0,D23))</f>
      </c>
      <c r="I23" s="18">
        <f>IF(B23="","",MIN(0,D23))</f>
      </c>
    </row>
    <row r="24" spans="1:9" x14ac:dyDescent="0.25">
      <c r="A24">
        <f>ROW()-4</f>
      </c>
      <c r="B24" s="15">
        <f>IFERROR(INDEX(Trades!$A$5:$A$1004,MATCH(A24,Trades!$Y$5:$Y$1004,0)),"")</f>
      </c>
      <c r="C24">
        <f>IF(B24="","",COUNTIFS(Trades!$A$5:$A$1004,B24,Trades!$U$5:$U$1004,"?*"))</f>
      </c>
      <c r="D24" s="18">
        <f>IF(B24="","",SUMIFS(Trades!$R$5:$R$1004,Trades!$A$5:$A$1004,B24))</f>
      </c>
      <c r="E24" s="22">
        <f>IF(OR(B24="",N(C24)=0),"",COUNTIFS(Trades!$A$5:$A$1004,B24,Trades!$U$5:$U$1004,"Win")/C24)</f>
      </c>
      <c r="F24" s="18">
        <f>IF(B24="","",SUM($D$5:D24))</f>
      </c>
      <c r="G24">
        <f>IF(B24="","",TEXT(B24,"ddd"))</f>
      </c>
      <c r="H24" s="18">
        <f>IF(B24="","",MAX(0,D24))</f>
      </c>
      <c r="I24" s="18">
        <f>IF(B24="","",MIN(0,D24))</f>
      </c>
    </row>
    <row r="25" spans="1:9" x14ac:dyDescent="0.25">
      <c r="A25">
        <f>ROW()-4</f>
      </c>
      <c r="B25" s="15">
        <f>IFERROR(INDEX(Trades!$A$5:$A$1004,MATCH(A25,Trades!$Y$5:$Y$1004,0)),"")</f>
      </c>
      <c r="C25">
        <f>IF(B25="","",COUNTIFS(Trades!$A$5:$A$1004,B25,Trades!$U$5:$U$1004,"?*"))</f>
      </c>
      <c r="D25" s="18">
        <f>IF(B25="","",SUMIFS(Trades!$R$5:$R$1004,Trades!$A$5:$A$1004,B25))</f>
      </c>
      <c r="E25" s="22">
        <f>IF(OR(B25="",N(C25)=0),"",COUNTIFS(Trades!$A$5:$A$1004,B25,Trades!$U$5:$U$1004,"Win")/C25)</f>
      </c>
      <c r="F25" s="18">
        <f>IF(B25="","",SUM($D$5:D25))</f>
      </c>
      <c r="G25">
        <f>IF(B25="","",TEXT(B25,"ddd"))</f>
      </c>
      <c r="H25" s="18">
        <f>IF(B25="","",MAX(0,D25))</f>
      </c>
      <c r="I25" s="18">
        <f>IF(B25="","",MIN(0,D25))</f>
      </c>
    </row>
    <row r="26" spans="1:9" x14ac:dyDescent="0.25">
      <c r="A26">
        <f>ROW()-4</f>
      </c>
      <c r="B26" s="15">
        <f>IFERROR(INDEX(Trades!$A$5:$A$1004,MATCH(A26,Trades!$Y$5:$Y$1004,0)),"")</f>
      </c>
      <c r="C26">
        <f>IF(B26="","",COUNTIFS(Trades!$A$5:$A$1004,B26,Trades!$U$5:$U$1004,"?*"))</f>
      </c>
      <c r="D26" s="18">
        <f>IF(B26="","",SUMIFS(Trades!$R$5:$R$1004,Trades!$A$5:$A$1004,B26))</f>
      </c>
      <c r="E26" s="22">
        <f>IF(OR(B26="",N(C26)=0),"",COUNTIFS(Trades!$A$5:$A$1004,B26,Trades!$U$5:$U$1004,"Win")/C26)</f>
      </c>
      <c r="F26" s="18">
        <f>IF(B26="","",SUM($D$5:D26))</f>
      </c>
      <c r="G26">
        <f>IF(B26="","",TEXT(B26,"ddd"))</f>
      </c>
      <c r="H26" s="18">
        <f>IF(B26="","",MAX(0,D26))</f>
      </c>
      <c r="I26" s="18">
        <f>IF(B26="","",MIN(0,D26))</f>
      </c>
    </row>
    <row r="27" spans="1:9" x14ac:dyDescent="0.25">
      <c r="A27">
        <f>ROW()-4</f>
      </c>
      <c r="B27" s="15">
        <f>IFERROR(INDEX(Trades!$A$5:$A$1004,MATCH(A27,Trades!$Y$5:$Y$1004,0)),"")</f>
      </c>
      <c r="C27">
        <f>IF(B27="","",COUNTIFS(Trades!$A$5:$A$1004,B27,Trades!$U$5:$U$1004,"?*"))</f>
      </c>
      <c r="D27" s="18">
        <f>IF(B27="","",SUMIFS(Trades!$R$5:$R$1004,Trades!$A$5:$A$1004,B27))</f>
      </c>
      <c r="E27" s="22">
        <f>IF(OR(B27="",N(C27)=0),"",COUNTIFS(Trades!$A$5:$A$1004,B27,Trades!$U$5:$U$1004,"Win")/C27)</f>
      </c>
      <c r="F27" s="18">
        <f>IF(B27="","",SUM($D$5:D27))</f>
      </c>
      <c r="G27">
        <f>IF(B27="","",TEXT(B27,"ddd"))</f>
      </c>
      <c r="H27" s="18">
        <f>IF(B27="","",MAX(0,D27))</f>
      </c>
      <c r="I27" s="18">
        <f>IF(B27="","",MIN(0,D27))</f>
      </c>
    </row>
    <row r="28" spans="1:9" x14ac:dyDescent="0.25">
      <c r="A28">
        <f>ROW()-4</f>
      </c>
      <c r="B28" s="15">
        <f>IFERROR(INDEX(Trades!$A$5:$A$1004,MATCH(A28,Trades!$Y$5:$Y$1004,0)),"")</f>
      </c>
      <c r="C28">
        <f>IF(B28="","",COUNTIFS(Trades!$A$5:$A$1004,B28,Trades!$U$5:$U$1004,"?*"))</f>
      </c>
      <c r="D28" s="18">
        <f>IF(B28="","",SUMIFS(Trades!$R$5:$R$1004,Trades!$A$5:$A$1004,B28))</f>
      </c>
      <c r="E28" s="22">
        <f>IF(OR(B28="",N(C28)=0),"",COUNTIFS(Trades!$A$5:$A$1004,B28,Trades!$U$5:$U$1004,"Win")/C28)</f>
      </c>
      <c r="F28" s="18">
        <f>IF(B28="","",SUM($D$5:D28))</f>
      </c>
      <c r="G28">
        <f>IF(B28="","",TEXT(B28,"ddd"))</f>
      </c>
      <c r="H28" s="18">
        <f>IF(B28="","",MAX(0,D28))</f>
      </c>
      <c r="I28" s="18">
        <f>IF(B28="","",MIN(0,D28))</f>
      </c>
    </row>
    <row r="29" spans="1:9" x14ac:dyDescent="0.25">
      <c r="A29">
        <f>ROW()-4</f>
      </c>
      <c r="B29" s="15">
        <f>IFERROR(INDEX(Trades!$A$5:$A$1004,MATCH(A29,Trades!$Y$5:$Y$1004,0)),"")</f>
      </c>
      <c r="C29">
        <f>IF(B29="","",COUNTIFS(Trades!$A$5:$A$1004,B29,Trades!$U$5:$U$1004,"?*"))</f>
      </c>
      <c r="D29" s="18">
        <f>IF(B29="","",SUMIFS(Trades!$R$5:$R$1004,Trades!$A$5:$A$1004,B29))</f>
      </c>
      <c r="E29" s="22">
        <f>IF(OR(B29="",N(C29)=0),"",COUNTIFS(Trades!$A$5:$A$1004,B29,Trades!$U$5:$U$1004,"Win")/C29)</f>
      </c>
      <c r="F29" s="18">
        <f>IF(B29="","",SUM($D$5:D29))</f>
      </c>
      <c r="G29">
        <f>IF(B29="","",TEXT(B29,"ddd"))</f>
      </c>
      <c r="H29" s="18">
        <f>IF(B29="","",MAX(0,D29))</f>
      </c>
      <c r="I29" s="18">
        <f>IF(B29="","",MIN(0,D29))</f>
      </c>
    </row>
    <row r="30" spans="1:9" x14ac:dyDescent="0.25">
      <c r="A30">
        <f>ROW()-4</f>
      </c>
      <c r="B30" s="15">
        <f>IFERROR(INDEX(Trades!$A$5:$A$1004,MATCH(A30,Trades!$Y$5:$Y$1004,0)),"")</f>
      </c>
      <c r="C30">
        <f>IF(B30="","",COUNTIFS(Trades!$A$5:$A$1004,B30,Trades!$U$5:$U$1004,"?*"))</f>
      </c>
      <c r="D30" s="18">
        <f>IF(B30="","",SUMIFS(Trades!$R$5:$R$1004,Trades!$A$5:$A$1004,B30))</f>
      </c>
      <c r="E30" s="22">
        <f>IF(OR(B30="",N(C30)=0),"",COUNTIFS(Trades!$A$5:$A$1004,B30,Trades!$U$5:$U$1004,"Win")/C30)</f>
      </c>
      <c r="F30" s="18">
        <f>IF(B30="","",SUM($D$5:D30))</f>
      </c>
      <c r="G30">
        <f>IF(B30="","",TEXT(B30,"ddd"))</f>
      </c>
      <c r="H30" s="18">
        <f>IF(B30="","",MAX(0,D30))</f>
      </c>
      <c r="I30" s="18">
        <f>IF(B30="","",MIN(0,D30))</f>
      </c>
    </row>
    <row r="31" spans="1:9" x14ac:dyDescent="0.25">
      <c r="A31">
        <f>ROW()-4</f>
      </c>
      <c r="B31" s="15">
        <f>IFERROR(INDEX(Trades!$A$5:$A$1004,MATCH(A31,Trades!$Y$5:$Y$1004,0)),"")</f>
      </c>
      <c r="C31">
        <f>IF(B31="","",COUNTIFS(Trades!$A$5:$A$1004,B31,Trades!$U$5:$U$1004,"?*"))</f>
      </c>
      <c r="D31" s="18">
        <f>IF(B31="","",SUMIFS(Trades!$R$5:$R$1004,Trades!$A$5:$A$1004,B31))</f>
      </c>
      <c r="E31" s="22">
        <f>IF(OR(B31="",N(C31)=0),"",COUNTIFS(Trades!$A$5:$A$1004,B31,Trades!$U$5:$U$1004,"Win")/C31)</f>
      </c>
      <c r="F31" s="18">
        <f>IF(B31="","",SUM($D$5:D31))</f>
      </c>
      <c r="G31">
        <f>IF(B31="","",TEXT(B31,"ddd"))</f>
      </c>
      <c r="H31" s="18">
        <f>IF(B31="","",MAX(0,D31))</f>
      </c>
      <c r="I31" s="18">
        <f>IF(B31="","",MIN(0,D31))</f>
      </c>
    </row>
    <row r="32" spans="1:9" x14ac:dyDescent="0.25">
      <c r="A32">
        <f>ROW()-4</f>
      </c>
      <c r="B32" s="15">
        <f>IFERROR(INDEX(Trades!$A$5:$A$1004,MATCH(A32,Trades!$Y$5:$Y$1004,0)),"")</f>
      </c>
      <c r="C32">
        <f>IF(B32="","",COUNTIFS(Trades!$A$5:$A$1004,B32,Trades!$U$5:$U$1004,"?*"))</f>
      </c>
      <c r="D32" s="18">
        <f>IF(B32="","",SUMIFS(Trades!$R$5:$R$1004,Trades!$A$5:$A$1004,B32))</f>
      </c>
      <c r="E32" s="22">
        <f>IF(OR(B32="",N(C32)=0),"",COUNTIFS(Trades!$A$5:$A$1004,B32,Trades!$U$5:$U$1004,"Win")/C32)</f>
      </c>
      <c r="F32" s="18">
        <f>IF(B32="","",SUM($D$5:D32))</f>
      </c>
      <c r="G32">
        <f>IF(B32="","",TEXT(B32,"ddd"))</f>
      </c>
      <c r="H32" s="18">
        <f>IF(B32="","",MAX(0,D32))</f>
      </c>
      <c r="I32" s="18">
        <f>IF(B32="","",MIN(0,D32))</f>
      </c>
    </row>
    <row r="33" spans="1:9" x14ac:dyDescent="0.25">
      <c r="A33">
        <f>ROW()-4</f>
      </c>
      <c r="B33" s="15">
        <f>IFERROR(INDEX(Trades!$A$5:$A$1004,MATCH(A33,Trades!$Y$5:$Y$1004,0)),"")</f>
      </c>
      <c r="C33">
        <f>IF(B33="","",COUNTIFS(Trades!$A$5:$A$1004,B33,Trades!$U$5:$U$1004,"?*"))</f>
      </c>
      <c r="D33" s="18">
        <f>IF(B33="","",SUMIFS(Trades!$R$5:$R$1004,Trades!$A$5:$A$1004,B33))</f>
      </c>
      <c r="E33" s="22">
        <f>IF(OR(B33="",N(C33)=0),"",COUNTIFS(Trades!$A$5:$A$1004,B33,Trades!$U$5:$U$1004,"Win")/C33)</f>
      </c>
      <c r="F33" s="18">
        <f>IF(B33="","",SUM($D$5:D33))</f>
      </c>
      <c r="G33">
        <f>IF(B33="","",TEXT(B33,"ddd"))</f>
      </c>
      <c r="H33" s="18">
        <f>IF(B33="","",MAX(0,D33))</f>
      </c>
      <c r="I33" s="18">
        <f>IF(B33="","",MIN(0,D33))</f>
      </c>
    </row>
    <row r="34" spans="1:9" x14ac:dyDescent="0.25">
      <c r="A34">
        <f>ROW()-4</f>
      </c>
      <c r="B34" s="15">
        <f>IFERROR(INDEX(Trades!$A$5:$A$1004,MATCH(A34,Trades!$Y$5:$Y$1004,0)),"")</f>
      </c>
      <c r="C34">
        <f>IF(B34="","",COUNTIFS(Trades!$A$5:$A$1004,B34,Trades!$U$5:$U$1004,"?*"))</f>
      </c>
      <c r="D34" s="18">
        <f>IF(B34="","",SUMIFS(Trades!$R$5:$R$1004,Trades!$A$5:$A$1004,B34))</f>
      </c>
      <c r="E34" s="22">
        <f>IF(OR(B34="",N(C34)=0),"",COUNTIFS(Trades!$A$5:$A$1004,B34,Trades!$U$5:$U$1004,"Win")/C34)</f>
      </c>
      <c r="F34" s="18">
        <f>IF(B34="","",SUM($D$5:D34))</f>
      </c>
      <c r="G34">
        <f>IF(B34="","",TEXT(B34,"ddd"))</f>
      </c>
      <c r="H34" s="18">
        <f>IF(B34="","",MAX(0,D34))</f>
      </c>
      <c r="I34" s="18">
        <f>IF(B34="","",MIN(0,D34))</f>
      </c>
    </row>
    <row r="35" spans="1:9" x14ac:dyDescent="0.25">
      <c r="A35">
        <f>ROW()-4</f>
      </c>
      <c r="B35" s="15">
        <f>IFERROR(INDEX(Trades!$A$5:$A$1004,MATCH(A35,Trades!$Y$5:$Y$1004,0)),"")</f>
      </c>
      <c r="C35">
        <f>IF(B35="","",COUNTIFS(Trades!$A$5:$A$1004,B35,Trades!$U$5:$U$1004,"?*"))</f>
      </c>
      <c r="D35" s="18">
        <f>IF(B35="","",SUMIFS(Trades!$R$5:$R$1004,Trades!$A$5:$A$1004,B35))</f>
      </c>
      <c r="E35" s="22">
        <f>IF(OR(B35="",N(C35)=0),"",COUNTIFS(Trades!$A$5:$A$1004,B35,Trades!$U$5:$U$1004,"Win")/C35)</f>
      </c>
      <c r="F35" s="18">
        <f>IF(B35="","",SUM($D$5:D35))</f>
      </c>
      <c r="G35">
        <f>IF(B35="","",TEXT(B35,"ddd"))</f>
      </c>
      <c r="H35" s="18">
        <f>IF(B35="","",MAX(0,D35))</f>
      </c>
      <c r="I35" s="18">
        <f>IF(B35="","",MIN(0,D35))</f>
      </c>
    </row>
    <row r="36" spans="1:9" x14ac:dyDescent="0.25">
      <c r="A36">
        <f>ROW()-4</f>
      </c>
      <c r="B36" s="15">
        <f>IFERROR(INDEX(Trades!$A$5:$A$1004,MATCH(A36,Trades!$Y$5:$Y$1004,0)),"")</f>
      </c>
      <c r="C36">
        <f>IF(B36="","",COUNTIFS(Trades!$A$5:$A$1004,B36,Trades!$U$5:$U$1004,"?*"))</f>
      </c>
      <c r="D36" s="18">
        <f>IF(B36="","",SUMIFS(Trades!$R$5:$R$1004,Trades!$A$5:$A$1004,B36))</f>
      </c>
      <c r="E36" s="22">
        <f>IF(OR(B36="",N(C36)=0),"",COUNTIFS(Trades!$A$5:$A$1004,B36,Trades!$U$5:$U$1004,"Win")/C36)</f>
      </c>
      <c r="F36" s="18">
        <f>IF(B36="","",SUM($D$5:D36))</f>
      </c>
      <c r="G36">
        <f>IF(B36="","",TEXT(B36,"ddd"))</f>
      </c>
      <c r="H36" s="18">
        <f>IF(B36="","",MAX(0,D36))</f>
      </c>
      <c r="I36" s="18">
        <f>IF(B36="","",MIN(0,D36))</f>
      </c>
    </row>
    <row r="37" spans="1:9" x14ac:dyDescent="0.25">
      <c r="A37">
        <f>ROW()-4</f>
      </c>
      <c r="B37" s="15">
        <f>IFERROR(INDEX(Trades!$A$5:$A$1004,MATCH(A37,Trades!$Y$5:$Y$1004,0)),"")</f>
      </c>
      <c r="C37">
        <f>IF(B37="","",COUNTIFS(Trades!$A$5:$A$1004,B37,Trades!$U$5:$U$1004,"?*"))</f>
      </c>
      <c r="D37" s="18">
        <f>IF(B37="","",SUMIFS(Trades!$R$5:$R$1004,Trades!$A$5:$A$1004,B37))</f>
      </c>
      <c r="E37" s="22">
        <f>IF(OR(B37="",N(C37)=0),"",COUNTIFS(Trades!$A$5:$A$1004,B37,Trades!$U$5:$U$1004,"Win")/C37)</f>
      </c>
      <c r="F37" s="18">
        <f>IF(B37="","",SUM($D$5:D37))</f>
      </c>
      <c r="G37">
        <f>IF(B37="","",TEXT(B37,"ddd"))</f>
      </c>
      <c r="H37" s="18">
        <f>IF(B37="","",MAX(0,D37))</f>
      </c>
      <c r="I37" s="18">
        <f>IF(B37="","",MIN(0,D37))</f>
      </c>
    </row>
    <row r="38" spans="1:9" x14ac:dyDescent="0.25">
      <c r="A38">
        <f>ROW()-4</f>
      </c>
      <c r="B38" s="15">
        <f>IFERROR(INDEX(Trades!$A$5:$A$1004,MATCH(A38,Trades!$Y$5:$Y$1004,0)),"")</f>
      </c>
      <c r="C38">
        <f>IF(B38="","",COUNTIFS(Trades!$A$5:$A$1004,B38,Trades!$U$5:$U$1004,"?*"))</f>
      </c>
      <c r="D38" s="18">
        <f>IF(B38="","",SUMIFS(Trades!$R$5:$R$1004,Trades!$A$5:$A$1004,B38))</f>
      </c>
      <c r="E38" s="22">
        <f>IF(OR(B38="",N(C38)=0),"",COUNTIFS(Trades!$A$5:$A$1004,B38,Trades!$U$5:$U$1004,"Win")/C38)</f>
      </c>
      <c r="F38" s="18">
        <f>IF(B38="","",SUM($D$5:D38))</f>
      </c>
      <c r="G38">
        <f>IF(B38="","",TEXT(B38,"ddd"))</f>
      </c>
      <c r="H38" s="18">
        <f>IF(B38="","",MAX(0,D38))</f>
      </c>
      <c r="I38" s="18">
        <f>IF(B38="","",MIN(0,D38))</f>
      </c>
    </row>
    <row r="39" spans="1:9" x14ac:dyDescent="0.25">
      <c r="A39">
        <f>ROW()-4</f>
      </c>
      <c r="B39" s="15">
        <f>IFERROR(INDEX(Trades!$A$5:$A$1004,MATCH(A39,Trades!$Y$5:$Y$1004,0)),"")</f>
      </c>
      <c r="C39">
        <f>IF(B39="","",COUNTIFS(Trades!$A$5:$A$1004,B39,Trades!$U$5:$U$1004,"?*"))</f>
      </c>
      <c r="D39" s="18">
        <f>IF(B39="","",SUMIFS(Trades!$R$5:$R$1004,Trades!$A$5:$A$1004,B39))</f>
      </c>
      <c r="E39" s="22">
        <f>IF(OR(B39="",N(C39)=0),"",COUNTIFS(Trades!$A$5:$A$1004,B39,Trades!$U$5:$U$1004,"Win")/C39)</f>
      </c>
      <c r="F39" s="18">
        <f>IF(B39="","",SUM($D$5:D39))</f>
      </c>
      <c r="G39">
        <f>IF(B39="","",TEXT(B39,"ddd"))</f>
      </c>
      <c r="H39" s="18">
        <f>IF(B39="","",MAX(0,D39))</f>
      </c>
      <c r="I39" s="18">
        <f>IF(B39="","",MIN(0,D39))</f>
      </c>
    </row>
    <row r="40" spans="1:9" x14ac:dyDescent="0.25">
      <c r="A40">
        <f>ROW()-4</f>
      </c>
      <c r="B40" s="15">
        <f>IFERROR(INDEX(Trades!$A$5:$A$1004,MATCH(A40,Trades!$Y$5:$Y$1004,0)),"")</f>
      </c>
      <c r="C40">
        <f>IF(B40="","",COUNTIFS(Trades!$A$5:$A$1004,B40,Trades!$U$5:$U$1004,"?*"))</f>
      </c>
      <c r="D40" s="18">
        <f>IF(B40="","",SUMIFS(Trades!$R$5:$R$1004,Trades!$A$5:$A$1004,B40))</f>
      </c>
      <c r="E40" s="22">
        <f>IF(OR(B40="",N(C40)=0),"",COUNTIFS(Trades!$A$5:$A$1004,B40,Trades!$U$5:$U$1004,"Win")/C40)</f>
      </c>
      <c r="F40" s="18">
        <f>IF(B40="","",SUM($D$5:D40))</f>
      </c>
      <c r="G40">
        <f>IF(B40="","",TEXT(B40,"ddd"))</f>
      </c>
      <c r="H40" s="18">
        <f>IF(B40="","",MAX(0,D40))</f>
      </c>
      <c r="I40" s="18">
        <f>IF(B40="","",MIN(0,D40))</f>
      </c>
    </row>
    <row r="41" spans="1:9" x14ac:dyDescent="0.25">
      <c r="A41">
        <f>ROW()-4</f>
      </c>
      <c r="B41" s="15">
        <f>IFERROR(INDEX(Trades!$A$5:$A$1004,MATCH(A41,Trades!$Y$5:$Y$1004,0)),"")</f>
      </c>
      <c r="C41">
        <f>IF(B41="","",COUNTIFS(Trades!$A$5:$A$1004,B41,Trades!$U$5:$U$1004,"?*"))</f>
      </c>
      <c r="D41" s="18">
        <f>IF(B41="","",SUMIFS(Trades!$R$5:$R$1004,Trades!$A$5:$A$1004,B41))</f>
      </c>
      <c r="E41" s="22">
        <f>IF(OR(B41="",N(C41)=0),"",COUNTIFS(Trades!$A$5:$A$1004,B41,Trades!$U$5:$U$1004,"Win")/C41)</f>
      </c>
      <c r="F41" s="18">
        <f>IF(B41="","",SUM($D$5:D41))</f>
      </c>
      <c r="G41">
        <f>IF(B41="","",TEXT(B41,"ddd"))</f>
      </c>
      <c r="H41" s="18">
        <f>IF(B41="","",MAX(0,D41))</f>
      </c>
      <c r="I41" s="18">
        <f>IF(B41="","",MIN(0,D41))</f>
      </c>
    </row>
    <row r="42" spans="1:9" x14ac:dyDescent="0.25">
      <c r="A42">
        <f>ROW()-4</f>
      </c>
      <c r="B42" s="15">
        <f>IFERROR(INDEX(Trades!$A$5:$A$1004,MATCH(A42,Trades!$Y$5:$Y$1004,0)),"")</f>
      </c>
      <c r="C42">
        <f>IF(B42="","",COUNTIFS(Trades!$A$5:$A$1004,B42,Trades!$U$5:$U$1004,"?*"))</f>
      </c>
      <c r="D42" s="18">
        <f>IF(B42="","",SUMIFS(Trades!$R$5:$R$1004,Trades!$A$5:$A$1004,B42))</f>
      </c>
      <c r="E42" s="22">
        <f>IF(OR(B42="",N(C42)=0),"",COUNTIFS(Trades!$A$5:$A$1004,B42,Trades!$U$5:$U$1004,"Win")/C42)</f>
      </c>
      <c r="F42" s="18">
        <f>IF(B42="","",SUM($D$5:D42))</f>
      </c>
      <c r="G42">
        <f>IF(B42="","",TEXT(B42,"ddd"))</f>
      </c>
      <c r="H42" s="18">
        <f>IF(B42="","",MAX(0,D42))</f>
      </c>
      <c r="I42" s="18">
        <f>IF(B42="","",MIN(0,D42))</f>
      </c>
    </row>
    <row r="43" spans="1:9" x14ac:dyDescent="0.25">
      <c r="A43">
        <f>ROW()-4</f>
      </c>
      <c r="B43" s="15">
        <f>IFERROR(INDEX(Trades!$A$5:$A$1004,MATCH(A43,Trades!$Y$5:$Y$1004,0)),"")</f>
      </c>
      <c r="C43">
        <f>IF(B43="","",COUNTIFS(Trades!$A$5:$A$1004,B43,Trades!$U$5:$U$1004,"?*"))</f>
      </c>
      <c r="D43" s="18">
        <f>IF(B43="","",SUMIFS(Trades!$R$5:$R$1004,Trades!$A$5:$A$1004,B43))</f>
      </c>
      <c r="E43" s="22">
        <f>IF(OR(B43="",N(C43)=0),"",COUNTIFS(Trades!$A$5:$A$1004,B43,Trades!$U$5:$U$1004,"Win")/C43)</f>
      </c>
      <c r="F43" s="18">
        <f>IF(B43="","",SUM($D$5:D43))</f>
      </c>
      <c r="G43">
        <f>IF(B43="","",TEXT(B43,"ddd"))</f>
      </c>
      <c r="H43" s="18">
        <f>IF(B43="","",MAX(0,D43))</f>
      </c>
      <c r="I43" s="18">
        <f>IF(B43="","",MIN(0,D43))</f>
      </c>
    </row>
    <row r="44" spans="1:9" x14ac:dyDescent="0.25">
      <c r="A44">
        <f>ROW()-4</f>
      </c>
      <c r="B44" s="15">
        <f>IFERROR(INDEX(Trades!$A$5:$A$1004,MATCH(A44,Trades!$Y$5:$Y$1004,0)),"")</f>
      </c>
      <c r="C44">
        <f>IF(B44="","",COUNTIFS(Trades!$A$5:$A$1004,B44,Trades!$U$5:$U$1004,"?*"))</f>
      </c>
      <c r="D44" s="18">
        <f>IF(B44="","",SUMIFS(Trades!$R$5:$R$1004,Trades!$A$5:$A$1004,B44))</f>
      </c>
      <c r="E44" s="22">
        <f>IF(OR(B44="",N(C44)=0),"",COUNTIFS(Trades!$A$5:$A$1004,B44,Trades!$U$5:$U$1004,"Win")/C44)</f>
      </c>
      <c r="F44" s="18">
        <f>IF(B44="","",SUM($D$5:D44))</f>
      </c>
      <c r="G44">
        <f>IF(B44="","",TEXT(B44,"ddd"))</f>
      </c>
      <c r="H44" s="18">
        <f>IF(B44="","",MAX(0,D44))</f>
      </c>
      <c r="I44" s="18">
        <f>IF(B44="","",MIN(0,D44))</f>
      </c>
    </row>
    <row r="45" spans="1:9" x14ac:dyDescent="0.25">
      <c r="A45">
        <f>ROW()-4</f>
      </c>
      <c r="B45" s="15">
        <f>IFERROR(INDEX(Trades!$A$5:$A$1004,MATCH(A45,Trades!$Y$5:$Y$1004,0)),"")</f>
      </c>
      <c r="C45">
        <f>IF(B45="","",COUNTIFS(Trades!$A$5:$A$1004,B45,Trades!$U$5:$U$1004,"?*"))</f>
      </c>
      <c r="D45" s="18">
        <f>IF(B45="","",SUMIFS(Trades!$R$5:$R$1004,Trades!$A$5:$A$1004,B45))</f>
      </c>
      <c r="E45" s="22">
        <f>IF(OR(B45="",N(C45)=0),"",COUNTIFS(Trades!$A$5:$A$1004,B45,Trades!$U$5:$U$1004,"Win")/C45)</f>
      </c>
      <c r="F45" s="18">
        <f>IF(B45="","",SUM($D$5:D45))</f>
      </c>
      <c r="G45">
        <f>IF(B45="","",TEXT(B45,"ddd"))</f>
      </c>
      <c r="H45" s="18">
        <f>IF(B45="","",MAX(0,D45))</f>
      </c>
      <c r="I45" s="18">
        <f>IF(B45="","",MIN(0,D45))</f>
      </c>
    </row>
    <row r="46" spans="1:9" x14ac:dyDescent="0.25">
      <c r="A46">
        <f>ROW()-4</f>
      </c>
      <c r="B46" s="15">
        <f>IFERROR(INDEX(Trades!$A$5:$A$1004,MATCH(A46,Trades!$Y$5:$Y$1004,0)),"")</f>
      </c>
      <c r="C46">
        <f>IF(B46="","",COUNTIFS(Trades!$A$5:$A$1004,B46,Trades!$U$5:$U$1004,"?*"))</f>
      </c>
      <c r="D46" s="18">
        <f>IF(B46="","",SUMIFS(Trades!$R$5:$R$1004,Trades!$A$5:$A$1004,B46))</f>
      </c>
      <c r="E46" s="22">
        <f>IF(OR(B46="",N(C46)=0),"",COUNTIFS(Trades!$A$5:$A$1004,B46,Trades!$U$5:$U$1004,"Win")/C46)</f>
      </c>
      <c r="F46" s="18">
        <f>IF(B46="","",SUM($D$5:D46))</f>
      </c>
      <c r="G46">
        <f>IF(B46="","",TEXT(B46,"ddd"))</f>
      </c>
      <c r="H46" s="18">
        <f>IF(B46="","",MAX(0,D46))</f>
      </c>
      <c r="I46" s="18">
        <f>IF(B46="","",MIN(0,D46))</f>
      </c>
    </row>
    <row r="47" spans="1:9" x14ac:dyDescent="0.25">
      <c r="A47">
        <f>ROW()-4</f>
      </c>
      <c r="B47" s="15">
        <f>IFERROR(INDEX(Trades!$A$5:$A$1004,MATCH(A47,Trades!$Y$5:$Y$1004,0)),"")</f>
      </c>
      <c r="C47">
        <f>IF(B47="","",COUNTIFS(Trades!$A$5:$A$1004,B47,Trades!$U$5:$U$1004,"?*"))</f>
      </c>
      <c r="D47" s="18">
        <f>IF(B47="","",SUMIFS(Trades!$R$5:$R$1004,Trades!$A$5:$A$1004,B47))</f>
      </c>
      <c r="E47" s="22">
        <f>IF(OR(B47="",N(C47)=0),"",COUNTIFS(Trades!$A$5:$A$1004,B47,Trades!$U$5:$U$1004,"Win")/C47)</f>
      </c>
      <c r="F47" s="18">
        <f>IF(B47="","",SUM($D$5:D47))</f>
      </c>
      <c r="G47">
        <f>IF(B47="","",TEXT(B47,"ddd"))</f>
      </c>
      <c r="H47" s="18">
        <f>IF(B47="","",MAX(0,D47))</f>
      </c>
      <c r="I47" s="18">
        <f>IF(B47="","",MIN(0,D47))</f>
      </c>
    </row>
    <row r="48" spans="1:9" x14ac:dyDescent="0.25">
      <c r="A48">
        <f>ROW()-4</f>
      </c>
      <c r="B48" s="15">
        <f>IFERROR(INDEX(Trades!$A$5:$A$1004,MATCH(A48,Trades!$Y$5:$Y$1004,0)),"")</f>
      </c>
      <c r="C48">
        <f>IF(B48="","",COUNTIFS(Trades!$A$5:$A$1004,B48,Trades!$U$5:$U$1004,"?*"))</f>
      </c>
      <c r="D48" s="18">
        <f>IF(B48="","",SUMIFS(Trades!$R$5:$R$1004,Trades!$A$5:$A$1004,B48))</f>
      </c>
      <c r="E48" s="22">
        <f>IF(OR(B48="",N(C48)=0),"",COUNTIFS(Trades!$A$5:$A$1004,B48,Trades!$U$5:$U$1004,"Win")/C48)</f>
      </c>
      <c r="F48" s="18">
        <f>IF(B48="","",SUM($D$5:D48))</f>
      </c>
      <c r="G48">
        <f>IF(B48="","",TEXT(B48,"ddd"))</f>
      </c>
      <c r="H48" s="18">
        <f>IF(B48="","",MAX(0,D48))</f>
      </c>
      <c r="I48" s="18">
        <f>IF(B48="","",MIN(0,D48))</f>
      </c>
    </row>
    <row r="49" spans="1:9" x14ac:dyDescent="0.25">
      <c r="A49">
        <f>ROW()-4</f>
      </c>
      <c r="B49" s="15">
        <f>IFERROR(INDEX(Trades!$A$5:$A$1004,MATCH(A49,Trades!$Y$5:$Y$1004,0)),"")</f>
      </c>
      <c r="C49">
        <f>IF(B49="","",COUNTIFS(Trades!$A$5:$A$1004,B49,Trades!$U$5:$U$1004,"?*"))</f>
      </c>
      <c r="D49" s="18">
        <f>IF(B49="","",SUMIFS(Trades!$R$5:$R$1004,Trades!$A$5:$A$1004,B49))</f>
      </c>
      <c r="E49" s="22">
        <f>IF(OR(B49="",N(C49)=0),"",COUNTIFS(Trades!$A$5:$A$1004,B49,Trades!$U$5:$U$1004,"Win")/C49)</f>
      </c>
      <c r="F49" s="18">
        <f>IF(B49="","",SUM($D$5:D49))</f>
      </c>
      <c r="G49">
        <f>IF(B49="","",TEXT(B49,"ddd"))</f>
      </c>
      <c r="H49" s="18">
        <f>IF(B49="","",MAX(0,D49))</f>
      </c>
      <c r="I49" s="18">
        <f>IF(B49="","",MIN(0,D49))</f>
      </c>
    </row>
    <row r="50" spans="1:9" x14ac:dyDescent="0.25">
      <c r="A50">
        <f>ROW()-4</f>
      </c>
      <c r="B50" s="15">
        <f>IFERROR(INDEX(Trades!$A$5:$A$1004,MATCH(A50,Trades!$Y$5:$Y$1004,0)),"")</f>
      </c>
      <c r="C50">
        <f>IF(B50="","",COUNTIFS(Trades!$A$5:$A$1004,B50,Trades!$U$5:$U$1004,"?*"))</f>
      </c>
      <c r="D50" s="18">
        <f>IF(B50="","",SUMIFS(Trades!$R$5:$R$1004,Trades!$A$5:$A$1004,B50))</f>
      </c>
      <c r="E50" s="22">
        <f>IF(OR(B50="",N(C50)=0),"",COUNTIFS(Trades!$A$5:$A$1004,B50,Trades!$U$5:$U$1004,"Win")/C50)</f>
      </c>
      <c r="F50" s="18">
        <f>IF(B50="","",SUM($D$5:D50))</f>
      </c>
      <c r="G50">
        <f>IF(B50="","",TEXT(B50,"ddd"))</f>
      </c>
      <c r="H50" s="18">
        <f>IF(B50="","",MAX(0,D50))</f>
      </c>
      <c r="I50" s="18">
        <f>IF(B50="","",MIN(0,D50))</f>
      </c>
    </row>
    <row r="51" spans="1:9" x14ac:dyDescent="0.25">
      <c r="A51">
        <f>ROW()-4</f>
      </c>
      <c r="B51" s="15">
        <f>IFERROR(INDEX(Trades!$A$5:$A$1004,MATCH(A51,Trades!$Y$5:$Y$1004,0)),"")</f>
      </c>
      <c r="C51">
        <f>IF(B51="","",COUNTIFS(Trades!$A$5:$A$1004,B51,Trades!$U$5:$U$1004,"?*"))</f>
      </c>
      <c r="D51" s="18">
        <f>IF(B51="","",SUMIFS(Trades!$R$5:$R$1004,Trades!$A$5:$A$1004,B51))</f>
      </c>
      <c r="E51" s="22">
        <f>IF(OR(B51="",N(C51)=0),"",COUNTIFS(Trades!$A$5:$A$1004,B51,Trades!$U$5:$U$1004,"Win")/C51)</f>
      </c>
      <c r="F51" s="18">
        <f>IF(B51="","",SUM($D$5:D51))</f>
      </c>
      <c r="G51">
        <f>IF(B51="","",TEXT(B51,"ddd"))</f>
      </c>
      <c r="H51" s="18">
        <f>IF(B51="","",MAX(0,D51))</f>
      </c>
      <c r="I51" s="18">
        <f>IF(B51="","",MIN(0,D51))</f>
      </c>
    </row>
    <row r="52" spans="1:9" x14ac:dyDescent="0.25">
      <c r="A52">
        <f>ROW()-4</f>
      </c>
      <c r="B52" s="15">
        <f>IFERROR(INDEX(Trades!$A$5:$A$1004,MATCH(A52,Trades!$Y$5:$Y$1004,0)),"")</f>
      </c>
      <c r="C52">
        <f>IF(B52="","",COUNTIFS(Trades!$A$5:$A$1004,B52,Trades!$U$5:$U$1004,"?*"))</f>
      </c>
      <c r="D52" s="18">
        <f>IF(B52="","",SUMIFS(Trades!$R$5:$R$1004,Trades!$A$5:$A$1004,B52))</f>
      </c>
      <c r="E52" s="22">
        <f>IF(OR(B52="",N(C52)=0),"",COUNTIFS(Trades!$A$5:$A$1004,B52,Trades!$U$5:$U$1004,"Win")/C52)</f>
      </c>
      <c r="F52" s="18">
        <f>IF(B52="","",SUM($D$5:D52))</f>
      </c>
      <c r="G52">
        <f>IF(B52="","",TEXT(B52,"ddd"))</f>
      </c>
      <c r="H52" s="18">
        <f>IF(B52="","",MAX(0,D52))</f>
      </c>
      <c r="I52" s="18">
        <f>IF(B52="","",MIN(0,D52))</f>
      </c>
    </row>
    <row r="53" spans="1:9" x14ac:dyDescent="0.25">
      <c r="A53">
        <f>ROW()-4</f>
      </c>
      <c r="B53" s="15">
        <f>IFERROR(INDEX(Trades!$A$5:$A$1004,MATCH(A53,Trades!$Y$5:$Y$1004,0)),"")</f>
      </c>
      <c r="C53">
        <f>IF(B53="","",COUNTIFS(Trades!$A$5:$A$1004,B53,Trades!$U$5:$U$1004,"?*"))</f>
      </c>
      <c r="D53" s="18">
        <f>IF(B53="","",SUMIFS(Trades!$R$5:$R$1004,Trades!$A$5:$A$1004,B53))</f>
      </c>
      <c r="E53" s="22">
        <f>IF(OR(B53="",N(C53)=0),"",COUNTIFS(Trades!$A$5:$A$1004,B53,Trades!$U$5:$U$1004,"Win")/C53)</f>
      </c>
      <c r="F53" s="18">
        <f>IF(B53="","",SUM($D$5:D53))</f>
      </c>
      <c r="G53">
        <f>IF(B53="","",TEXT(B53,"ddd"))</f>
      </c>
      <c r="H53" s="18">
        <f>IF(B53="","",MAX(0,D53))</f>
      </c>
      <c r="I53" s="18">
        <f>IF(B53="","",MIN(0,D53))</f>
      </c>
    </row>
    <row r="54" spans="1:9" x14ac:dyDescent="0.25">
      <c r="A54">
        <f>ROW()-4</f>
      </c>
      <c r="B54" s="15">
        <f>IFERROR(INDEX(Trades!$A$5:$A$1004,MATCH(A54,Trades!$Y$5:$Y$1004,0)),"")</f>
      </c>
      <c r="C54">
        <f>IF(B54="","",COUNTIFS(Trades!$A$5:$A$1004,B54,Trades!$U$5:$U$1004,"?*"))</f>
      </c>
      <c r="D54" s="18">
        <f>IF(B54="","",SUMIFS(Trades!$R$5:$R$1004,Trades!$A$5:$A$1004,B54))</f>
      </c>
      <c r="E54" s="22">
        <f>IF(OR(B54="",N(C54)=0),"",COUNTIFS(Trades!$A$5:$A$1004,B54,Trades!$U$5:$U$1004,"Win")/C54)</f>
      </c>
      <c r="F54" s="18">
        <f>IF(B54="","",SUM($D$5:D54))</f>
      </c>
      <c r="G54">
        <f>IF(B54="","",TEXT(B54,"ddd"))</f>
      </c>
      <c r="H54" s="18">
        <f>IF(B54="","",MAX(0,D54))</f>
      </c>
      <c r="I54" s="18">
        <f>IF(B54="","",MIN(0,D54))</f>
      </c>
    </row>
    <row r="55" spans="1:9" x14ac:dyDescent="0.25">
      <c r="A55">
        <f>ROW()-4</f>
      </c>
      <c r="B55" s="15">
        <f>IFERROR(INDEX(Trades!$A$5:$A$1004,MATCH(A55,Trades!$Y$5:$Y$1004,0)),"")</f>
      </c>
      <c r="C55">
        <f>IF(B55="","",COUNTIFS(Trades!$A$5:$A$1004,B55,Trades!$U$5:$U$1004,"?*"))</f>
      </c>
      <c r="D55" s="18">
        <f>IF(B55="","",SUMIFS(Trades!$R$5:$R$1004,Trades!$A$5:$A$1004,B55))</f>
      </c>
      <c r="E55" s="22">
        <f>IF(OR(B55="",N(C55)=0),"",COUNTIFS(Trades!$A$5:$A$1004,B55,Trades!$U$5:$U$1004,"Win")/C55)</f>
      </c>
      <c r="F55" s="18">
        <f>IF(B55="","",SUM($D$5:D55))</f>
      </c>
      <c r="G55">
        <f>IF(B55="","",TEXT(B55,"ddd"))</f>
      </c>
      <c r="H55" s="18">
        <f>IF(B55="","",MAX(0,D55))</f>
      </c>
      <c r="I55" s="18">
        <f>IF(B55="","",MIN(0,D55))</f>
      </c>
    </row>
    <row r="56" spans="1:9" x14ac:dyDescent="0.25">
      <c r="A56">
        <f>ROW()-4</f>
      </c>
      <c r="B56" s="15">
        <f>IFERROR(INDEX(Trades!$A$5:$A$1004,MATCH(A56,Trades!$Y$5:$Y$1004,0)),"")</f>
      </c>
      <c r="C56">
        <f>IF(B56="","",COUNTIFS(Trades!$A$5:$A$1004,B56,Trades!$U$5:$U$1004,"?*"))</f>
      </c>
      <c r="D56" s="18">
        <f>IF(B56="","",SUMIFS(Trades!$R$5:$R$1004,Trades!$A$5:$A$1004,B56))</f>
      </c>
      <c r="E56" s="22">
        <f>IF(OR(B56="",N(C56)=0),"",COUNTIFS(Trades!$A$5:$A$1004,B56,Trades!$U$5:$U$1004,"Win")/C56)</f>
      </c>
      <c r="F56" s="18">
        <f>IF(B56="","",SUM($D$5:D56))</f>
      </c>
      <c r="G56">
        <f>IF(B56="","",TEXT(B56,"ddd"))</f>
      </c>
      <c r="H56" s="18">
        <f>IF(B56="","",MAX(0,D56))</f>
      </c>
      <c r="I56" s="18">
        <f>IF(B56="","",MIN(0,D56))</f>
      </c>
    </row>
    <row r="57" spans="1:9" x14ac:dyDescent="0.25">
      <c r="A57">
        <f>ROW()-4</f>
      </c>
      <c r="B57" s="15">
        <f>IFERROR(INDEX(Trades!$A$5:$A$1004,MATCH(A57,Trades!$Y$5:$Y$1004,0)),"")</f>
      </c>
      <c r="C57">
        <f>IF(B57="","",COUNTIFS(Trades!$A$5:$A$1004,B57,Trades!$U$5:$U$1004,"?*"))</f>
      </c>
      <c r="D57" s="18">
        <f>IF(B57="","",SUMIFS(Trades!$R$5:$R$1004,Trades!$A$5:$A$1004,B57))</f>
      </c>
      <c r="E57" s="22">
        <f>IF(OR(B57="",N(C57)=0),"",COUNTIFS(Trades!$A$5:$A$1004,B57,Trades!$U$5:$U$1004,"Win")/C57)</f>
      </c>
      <c r="F57" s="18">
        <f>IF(B57="","",SUM($D$5:D57))</f>
      </c>
      <c r="G57">
        <f>IF(B57="","",TEXT(B57,"ddd"))</f>
      </c>
      <c r="H57" s="18">
        <f>IF(B57="","",MAX(0,D57))</f>
      </c>
      <c r="I57" s="18">
        <f>IF(B57="","",MIN(0,D57))</f>
      </c>
    </row>
    <row r="58" spans="1:9" x14ac:dyDescent="0.25">
      <c r="A58">
        <f>ROW()-4</f>
      </c>
      <c r="B58" s="15">
        <f>IFERROR(INDEX(Trades!$A$5:$A$1004,MATCH(A58,Trades!$Y$5:$Y$1004,0)),"")</f>
      </c>
      <c r="C58">
        <f>IF(B58="","",COUNTIFS(Trades!$A$5:$A$1004,B58,Trades!$U$5:$U$1004,"?*"))</f>
      </c>
      <c r="D58" s="18">
        <f>IF(B58="","",SUMIFS(Trades!$R$5:$R$1004,Trades!$A$5:$A$1004,B58))</f>
      </c>
      <c r="E58" s="22">
        <f>IF(OR(B58="",N(C58)=0),"",COUNTIFS(Trades!$A$5:$A$1004,B58,Trades!$U$5:$U$1004,"Win")/C58)</f>
      </c>
      <c r="F58" s="18">
        <f>IF(B58="","",SUM($D$5:D58))</f>
      </c>
      <c r="G58">
        <f>IF(B58="","",TEXT(B58,"ddd"))</f>
      </c>
      <c r="H58" s="18">
        <f>IF(B58="","",MAX(0,D58))</f>
      </c>
      <c r="I58" s="18">
        <f>IF(B58="","",MIN(0,D58))</f>
      </c>
    </row>
    <row r="59" spans="1:9" x14ac:dyDescent="0.25">
      <c r="A59">
        <f>ROW()-4</f>
      </c>
      <c r="B59" s="15">
        <f>IFERROR(INDEX(Trades!$A$5:$A$1004,MATCH(A59,Trades!$Y$5:$Y$1004,0)),"")</f>
      </c>
      <c r="C59">
        <f>IF(B59="","",COUNTIFS(Trades!$A$5:$A$1004,B59,Trades!$U$5:$U$1004,"?*"))</f>
      </c>
      <c r="D59" s="18">
        <f>IF(B59="","",SUMIFS(Trades!$R$5:$R$1004,Trades!$A$5:$A$1004,B59))</f>
      </c>
      <c r="E59" s="22">
        <f>IF(OR(B59="",N(C59)=0),"",COUNTIFS(Trades!$A$5:$A$1004,B59,Trades!$U$5:$U$1004,"Win")/C59)</f>
      </c>
      <c r="F59" s="18">
        <f>IF(B59="","",SUM($D$5:D59))</f>
      </c>
      <c r="G59">
        <f>IF(B59="","",TEXT(B59,"ddd"))</f>
      </c>
      <c r="H59" s="18">
        <f>IF(B59="","",MAX(0,D59))</f>
      </c>
      <c r="I59" s="18">
        <f>IF(B59="","",MIN(0,D59))</f>
      </c>
    </row>
    <row r="60" spans="1:9" x14ac:dyDescent="0.25">
      <c r="A60">
        <f>ROW()-4</f>
      </c>
      <c r="B60" s="15">
        <f>IFERROR(INDEX(Trades!$A$5:$A$1004,MATCH(A60,Trades!$Y$5:$Y$1004,0)),"")</f>
      </c>
      <c r="C60">
        <f>IF(B60="","",COUNTIFS(Trades!$A$5:$A$1004,B60,Trades!$U$5:$U$1004,"?*"))</f>
      </c>
      <c r="D60" s="18">
        <f>IF(B60="","",SUMIFS(Trades!$R$5:$R$1004,Trades!$A$5:$A$1004,B60))</f>
      </c>
      <c r="E60" s="22">
        <f>IF(OR(B60="",N(C60)=0),"",COUNTIFS(Trades!$A$5:$A$1004,B60,Trades!$U$5:$U$1004,"Win")/C60)</f>
      </c>
      <c r="F60" s="18">
        <f>IF(B60="","",SUM($D$5:D60))</f>
      </c>
      <c r="G60">
        <f>IF(B60="","",TEXT(B60,"ddd"))</f>
      </c>
      <c r="H60" s="18">
        <f>IF(B60="","",MAX(0,D60))</f>
      </c>
      <c r="I60" s="18">
        <f>IF(B60="","",MIN(0,D60))</f>
      </c>
    </row>
    <row r="61" spans="1:9" x14ac:dyDescent="0.25">
      <c r="A61">
        <f>ROW()-4</f>
      </c>
      <c r="B61" s="15">
        <f>IFERROR(INDEX(Trades!$A$5:$A$1004,MATCH(A61,Trades!$Y$5:$Y$1004,0)),"")</f>
      </c>
      <c r="C61">
        <f>IF(B61="","",COUNTIFS(Trades!$A$5:$A$1004,B61,Trades!$U$5:$U$1004,"?*"))</f>
      </c>
      <c r="D61" s="18">
        <f>IF(B61="","",SUMIFS(Trades!$R$5:$R$1004,Trades!$A$5:$A$1004,B61))</f>
      </c>
      <c r="E61" s="22">
        <f>IF(OR(B61="",N(C61)=0),"",COUNTIFS(Trades!$A$5:$A$1004,B61,Trades!$U$5:$U$1004,"Win")/C61)</f>
      </c>
      <c r="F61" s="18">
        <f>IF(B61="","",SUM($D$5:D61))</f>
      </c>
      <c r="G61">
        <f>IF(B61="","",TEXT(B61,"ddd"))</f>
      </c>
      <c r="H61" s="18">
        <f>IF(B61="","",MAX(0,D61))</f>
      </c>
      <c r="I61" s="18">
        <f>IF(B61="","",MIN(0,D61))</f>
      </c>
    </row>
    <row r="62" spans="1:9" x14ac:dyDescent="0.25">
      <c r="A62">
        <f>ROW()-4</f>
      </c>
      <c r="B62" s="15">
        <f>IFERROR(INDEX(Trades!$A$5:$A$1004,MATCH(A62,Trades!$Y$5:$Y$1004,0)),"")</f>
      </c>
      <c r="C62">
        <f>IF(B62="","",COUNTIFS(Trades!$A$5:$A$1004,B62,Trades!$U$5:$U$1004,"?*"))</f>
      </c>
      <c r="D62" s="18">
        <f>IF(B62="","",SUMIFS(Trades!$R$5:$R$1004,Trades!$A$5:$A$1004,B62))</f>
      </c>
      <c r="E62" s="22">
        <f>IF(OR(B62="",N(C62)=0),"",COUNTIFS(Trades!$A$5:$A$1004,B62,Trades!$U$5:$U$1004,"Win")/C62)</f>
      </c>
      <c r="F62" s="18">
        <f>IF(B62="","",SUM($D$5:D62))</f>
      </c>
      <c r="G62">
        <f>IF(B62="","",TEXT(B62,"ddd"))</f>
      </c>
      <c r="H62" s="18">
        <f>IF(B62="","",MAX(0,D62))</f>
      </c>
      <c r="I62" s="18">
        <f>IF(B62="","",MIN(0,D62))</f>
      </c>
    </row>
    <row r="63" spans="1:9" x14ac:dyDescent="0.25">
      <c r="A63">
        <f>ROW()-4</f>
      </c>
      <c r="B63" s="15">
        <f>IFERROR(INDEX(Trades!$A$5:$A$1004,MATCH(A63,Trades!$Y$5:$Y$1004,0)),"")</f>
      </c>
      <c r="C63">
        <f>IF(B63="","",COUNTIFS(Trades!$A$5:$A$1004,B63,Trades!$U$5:$U$1004,"?*"))</f>
      </c>
      <c r="D63" s="18">
        <f>IF(B63="","",SUMIFS(Trades!$R$5:$R$1004,Trades!$A$5:$A$1004,B63))</f>
      </c>
      <c r="E63" s="22">
        <f>IF(OR(B63="",N(C63)=0),"",COUNTIFS(Trades!$A$5:$A$1004,B63,Trades!$U$5:$U$1004,"Win")/C63)</f>
      </c>
      <c r="F63" s="18">
        <f>IF(B63="","",SUM($D$5:D63))</f>
      </c>
      <c r="G63">
        <f>IF(B63="","",TEXT(B63,"ddd"))</f>
      </c>
      <c r="H63" s="18">
        <f>IF(B63="","",MAX(0,D63))</f>
      </c>
      <c r="I63" s="18">
        <f>IF(B63="","",MIN(0,D63))</f>
      </c>
    </row>
    <row r="64" spans="1:9" x14ac:dyDescent="0.25">
      <c r="A64">
        <f>ROW()-4</f>
      </c>
      <c r="B64" s="15">
        <f>IFERROR(INDEX(Trades!$A$5:$A$1004,MATCH(A64,Trades!$Y$5:$Y$1004,0)),"")</f>
      </c>
      <c r="C64">
        <f>IF(B64="","",COUNTIFS(Trades!$A$5:$A$1004,B64,Trades!$U$5:$U$1004,"?*"))</f>
      </c>
      <c r="D64" s="18">
        <f>IF(B64="","",SUMIFS(Trades!$R$5:$R$1004,Trades!$A$5:$A$1004,B64))</f>
      </c>
      <c r="E64" s="22">
        <f>IF(OR(B64="",N(C64)=0),"",COUNTIFS(Trades!$A$5:$A$1004,B64,Trades!$U$5:$U$1004,"Win")/C64)</f>
      </c>
      <c r="F64" s="18">
        <f>IF(B64="","",SUM($D$5:D64))</f>
      </c>
      <c r="G64">
        <f>IF(B64="","",TEXT(B64,"ddd"))</f>
      </c>
      <c r="H64" s="18">
        <f>IF(B64="","",MAX(0,D64))</f>
      </c>
      <c r="I64" s="18">
        <f>IF(B64="","",MIN(0,D64))</f>
      </c>
    </row>
    <row r="65" spans="1:9" x14ac:dyDescent="0.25">
      <c r="A65">
        <f>ROW()-4</f>
      </c>
      <c r="B65" s="15">
        <f>IFERROR(INDEX(Trades!$A$5:$A$1004,MATCH(A65,Trades!$Y$5:$Y$1004,0)),"")</f>
      </c>
      <c r="C65">
        <f>IF(B65="","",COUNTIFS(Trades!$A$5:$A$1004,B65,Trades!$U$5:$U$1004,"?*"))</f>
      </c>
      <c r="D65" s="18">
        <f>IF(B65="","",SUMIFS(Trades!$R$5:$R$1004,Trades!$A$5:$A$1004,B65))</f>
      </c>
      <c r="E65" s="22">
        <f>IF(OR(B65="",N(C65)=0),"",COUNTIFS(Trades!$A$5:$A$1004,B65,Trades!$U$5:$U$1004,"Win")/C65)</f>
      </c>
      <c r="F65" s="18">
        <f>IF(B65="","",SUM($D$5:D65))</f>
      </c>
      <c r="G65">
        <f>IF(B65="","",TEXT(B65,"ddd"))</f>
      </c>
      <c r="H65" s="18">
        <f>IF(B65="","",MAX(0,D65))</f>
      </c>
      <c r="I65" s="18">
        <f>IF(B65="","",MIN(0,D65))</f>
      </c>
    </row>
    <row r="66" spans="1:9" x14ac:dyDescent="0.25">
      <c r="A66">
        <f>ROW()-4</f>
      </c>
      <c r="B66" s="15">
        <f>IFERROR(INDEX(Trades!$A$5:$A$1004,MATCH(A66,Trades!$Y$5:$Y$1004,0)),"")</f>
      </c>
      <c r="C66">
        <f>IF(B66="","",COUNTIFS(Trades!$A$5:$A$1004,B66,Trades!$U$5:$U$1004,"?*"))</f>
      </c>
      <c r="D66" s="18">
        <f>IF(B66="","",SUMIFS(Trades!$R$5:$R$1004,Trades!$A$5:$A$1004,B66))</f>
      </c>
      <c r="E66" s="22">
        <f>IF(OR(B66="",N(C66)=0),"",COUNTIFS(Trades!$A$5:$A$1004,B66,Trades!$U$5:$U$1004,"Win")/C66)</f>
      </c>
      <c r="F66" s="18">
        <f>IF(B66="","",SUM($D$5:D66))</f>
      </c>
      <c r="G66">
        <f>IF(B66="","",TEXT(B66,"ddd"))</f>
      </c>
      <c r="H66" s="18">
        <f>IF(B66="","",MAX(0,D66))</f>
      </c>
      <c r="I66" s="18">
        <f>IF(B66="","",MIN(0,D66))</f>
      </c>
    </row>
    <row r="67" spans="1:9" x14ac:dyDescent="0.25">
      <c r="A67">
        <f>ROW()-4</f>
      </c>
      <c r="B67" s="15">
        <f>IFERROR(INDEX(Trades!$A$5:$A$1004,MATCH(A67,Trades!$Y$5:$Y$1004,0)),"")</f>
      </c>
      <c r="C67">
        <f>IF(B67="","",COUNTIFS(Trades!$A$5:$A$1004,B67,Trades!$U$5:$U$1004,"?*"))</f>
      </c>
      <c r="D67" s="18">
        <f>IF(B67="","",SUMIFS(Trades!$R$5:$R$1004,Trades!$A$5:$A$1004,B67))</f>
      </c>
      <c r="E67" s="22">
        <f>IF(OR(B67="",N(C67)=0),"",COUNTIFS(Trades!$A$5:$A$1004,B67,Trades!$U$5:$U$1004,"Win")/C67)</f>
      </c>
      <c r="F67" s="18">
        <f>IF(B67="","",SUM($D$5:D67))</f>
      </c>
      <c r="G67">
        <f>IF(B67="","",TEXT(B67,"ddd"))</f>
      </c>
      <c r="H67" s="18">
        <f>IF(B67="","",MAX(0,D67))</f>
      </c>
      <c r="I67" s="18">
        <f>IF(B67="","",MIN(0,D67))</f>
      </c>
    </row>
    <row r="68" spans="1:9" x14ac:dyDescent="0.25">
      <c r="A68">
        <f>ROW()-4</f>
      </c>
      <c r="B68" s="15">
        <f>IFERROR(INDEX(Trades!$A$5:$A$1004,MATCH(A68,Trades!$Y$5:$Y$1004,0)),"")</f>
      </c>
      <c r="C68">
        <f>IF(B68="","",COUNTIFS(Trades!$A$5:$A$1004,B68,Trades!$U$5:$U$1004,"?*"))</f>
      </c>
      <c r="D68" s="18">
        <f>IF(B68="","",SUMIFS(Trades!$R$5:$R$1004,Trades!$A$5:$A$1004,B68))</f>
      </c>
      <c r="E68" s="22">
        <f>IF(OR(B68="",N(C68)=0),"",COUNTIFS(Trades!$A$5:$A$1004,B68,Trades!$U$5:$U$1004,"Win")/C68)</f>
      </c>
      <c r="F68" s="18">
        <f>IF(B68="","",SUM($D$5:D68))</f>
      </c>
      <c r="G68">
        <f>IF(B68="","",TEXT(B68,"ddd"))</f>
      </c>
      <c r="H68" s="18">
        <f>IF(B68="","",MAX(0,D68))</f>
      </c>
      <c r="I68" s="18">
        <f>IF(B68="","",MIN(0,D68))</f>
      </c>
    </row>
    <row r="69" spans="1:9" x14ac:dyDescent="0.25">
      <c r="A69">
        <f>ROW()-4</f>
      </c>
      <c r="B69" s="15">
        <f>IFERROR(INDEX(Trades!$A$5:$A$1004,MATCH(A69,Trades!$Y$5:$Y$1004,0)),"")</f>
      </c>
      <c r="C69">
        <f>IF(B69="","",COUNTIFS(Trades!$A$5:$A$1004,B69,Trades!$U$5:$U$1004,"?*"))</f>
      </c>
      <c r="D69" s="18">
        <f>IF(B69="","",SUMIFS(Trades!$R$5:$R$1004,Trades!$A$5:$A$1004,B69))</f>
      </c>
      <c r="E69" s="22">
        <f>IF(OR(B69="",N(C69)=0),"",COUNTIFS(Trades!$A$5:$A$1004,B69,Trades!$U$5:$U$1004,"Win")/C69)</f>
      </c>
      <c r="F69" s="18">
        <f>IF(B69="","",SUM($D$5:D69))</f>
      </c>
      <c r="G69">
        <f>IF(B69="","",TEXT(B69,"ddd"))</f>
      </c>
      <c r="H69" s="18">
        <f>IF(B69="","",MAX(0,D69))</f>
      </c>
      <c r="I69" s="18">
        <f>IF(B69="","",MIN(0,D69))</f>
      </c>
    </row>
    <row r="70" spans="1:9" x14ac:dyDescent="0.25">
      <c r="A70">
        <f>ROW()-4</f>
      </c>
      <c r="B70" s="15">
        <f>IFERROR(INDEX(Trades!$A$5:$A$1004,MATCH(A70,Trades!$Y$5:$Y$1004,0)),"")</f>
      </c>
      <c r="C70">
        <f>IF(B70="","",COUNTIFS(Trades!$A$5:$A$1004,B70,Trades!$U$5:$U$1004,"?*"))</f>
      </c>
      <c r="D70" s="18">
        <f>IF(B70="","",SUMIFS(Trades!$R$5:$R$1004,Trades!$A$5:$A$1004,B70))</f>
      </c>
      <c r="E70" s="22">
        <f>IF(OR(B70="",N(C70)=0),"",COUNTIFS(Trades!$A$5:$A$1004,B70,Trades!$U$5:$U$1004,"Win")/C70)</f>
      </c>
      <c r="F70" s="18">
        <f>IF(B70="","",SUM($D$5:D70))</f>
      </c>
      <c r="G70">
        <f>IF(B70="","",TEXT(B70,"ddd"))</f>
      </c>
      <c r="H70" s="18">
        <f>IF(B70="","",MAX(0,D70))</f>
      </c>
      <c r="I70" s="18">
        <f>IF(B70="","",MIN(0,D70))</f>
      </c>
    </row>
    <row r="71" spans="1:9" x14ac:dyDescent="0.25">
      <c r="A71">
        <f>ROW()-4</f>
      </c>
      <c r="B71" s="15">
        <f>IFERROR(INDEX(Trades!$A$5:$A$1004,MATCH(A71,Trades!$Y$5:$Y$1004,0)),"")</f>
      </c>
      <c r="C71">
        <f>IF(B71="","",COUNTIFS(Trades!$A$5:$A$1004,B71,Trades!$U$5:$U$1004,"?*"))</f>
      </c>
      <c r="D71" s="18">
        <f>IF(B71="","",SUMIFS(Trades!$R$5:$R$1004,Trades!$A$5:$A$1004,B71))</f>
      </c>
      <c r="E71" s="22">
        <f>IF(OR(B71="",N(C71)=0),"",COUNTIFS(Trades!$A$5:$A$1004,B71,Trades!$U$5:$U$1004,"Win")/C71)</f>
      </c>
      <c r="F71" s="18">
        <f>IF(B71="","",SUM($D$5:D71))</f>
      </c>
      <c r="G71">
        <f>IF(B71="","",TEXT(B71,"ddd"))</f>
      </c>
      <c r="H71" s="18">
        <f>IF(B71="","",MAX(0,D71))</f>
      </c>
      <c r="I71" s="18">
        <f>IF(B71="","",MIN(0,D71))</f>
      </c>
    </row>
    <row r="72" spans="1:9" x14ac:dyDescent="0.25">
      <c r="A72">
        <f>ROW()-4</f>
      </c>
      <c r="B72" s="15">
        <f>IFERROR(INDEX(Trades!$A$5:$A$1004,MATCH(A72,Trades!$Y$5:$Y$1004,0)),"")</f>
      </c>
      <c r="C72">
        <f>IF(B72="","",COUNTIFS(Trades!$A$5:$A$1004,B72,Trades!$U$5:$U$1004,"?*"))</f>
      </c>
      <c r="D72" s="18">
        <f>IF(B72="","",SUMIFS(Trades!$R$5:$R$1004,Trades!$A$5:$A$1004,B72))</f>
      </c>
      <c r="E72" s="22">
        <f>IF(OR(B72="",N(C72)=0),"",COUNTIFS(Trades!$A$5:$A$1004,B72,Trades!$U$5:$U$1004,"Win")/C72)</f>
      </c>
      <c r="F72" s="18">
        <f>IF(B72="","",SUM($D$5:D72))</f>
      </c>
      <c r="G72">
        <f>IF(B72="","",TEXT(B72,"ddd"))</f>
      </c>
      <c r="H72" s="18">
        <f>IF(B72="","",MAX(0,D72))</f>
      </c>
      <c r="I72" s="18">
        <f>IF(B72="","",MIN(0,D72))</f>
      </c>
    </row>
    <row r="73" spans="1:9" x14ac:dyDescent="0.25">
      <c r="A73">
        <f>ROW()-4</f>
      </c>
      <c r="B73" s="15">
        <f>IFERROR(INDEX(Trades!$A$5:$A$1004,MATCH(A73,Trades!$Y$5:$Y$1004,0)),"")</f>
      </c>
      <c r="C73">
        <f>IF(B73="","",COUNTIFS(Trades!$A$5:$A$1004,B73,Trades!$U$5:$U$1004,"?*"))</f>
      </c>
      <c r="D73" s="18">
        <f>IF(B73="","",SUMIFS(Trades!$R$5:$R$1004,Trades!$A$5:$A$1004,B73))</f>
      </c>
      <c r="E73" s="22">
        <f>IF(OR(B73="",N(C73)=0),"",COUNTIFS(Trades!$A$5:$A$1004,B73,Trades!$U$5:$U$1004,"Win")/C73)</f>
      </c>
      <c r="F73" s="18">
        <f>IF(B73="","",SUM($D$5:D73))</f>
      </c>
      <c r="G73">
        <f>IF(B73="","",TEXT(B73,"ddd"))</f>
      </c>
      <c r="H73" s="18">
        <f>IF(B73="","",MAX(0,D73))</f>
      </c>
      <c r="I73" s="18">
        <f>IF(B73="","",MIN(0,D73))</f>
      </c>
    </row>
    <row r="74" spans="1:9" x14ac:dyDescent="0.25">
      <c r="A74">
        <f>ROW()-4</f>
      </c>
      <c r="B74" s="15">
        <f>IFERROR(INDEX(Trades!$A$5:$A$1004,MATCH(A74,Trades!$Y$5:$Y$1004,0)),"")</f>
      </c>
      <c r="C74">
        <f>IF(B74="","",COUNTIFS(Trades!$A$5:$A$1004,B74,Trades!$U$5:$U$1004,"?*"))</f>
      </c>
      <c r="D74" s="18">
        <f>IF(B74="","",SUMIFS(Trades!$R$5:$R$1004,Trades!$A$5:$A$1004,B74))</f>
      </c>
      <c r="E74" s="22">
        <f>IF(OR(B74="",N(C74)=0),"",COUNTIFS(Trades!$A$5:$A$1004,B74,Trades!$U$5:$U$1004,"Win")/C74)</f>
      </c>
      <c r="F74" s="18">
        <f>IF(B74="","",SUM($D$5:D74))</f>
      </c>
      <c r="G74">
        <f>IF(B74="","",TEXT(B74,"ddd"))</f>
      </c>
      <c r="H74" s="18">
        <f>IF(B74="","",MAX(0,D74))</f>
      </c>
      <c r="I74" s="18">
        <f>IF(B74="","",MIN(0,D74))</f>
      </c>
    </row>
    <row r="75" spans="1:9" x14ac:dyDescent="0.25">
      <c r="A75">
        <f>ROW()-4</f>
      </c>
      <c r="B75" s="15">
        <f>IFERROR(INDEX(Trades!$A$5:$A$1004,MATCH(A75,Trades!$Y$5:$Y$1004,0)),"")</f>
      </c>
      <c r="C75">
        <f>IF(B75="","",COUNTIFS(Trades!$A$5:$A$1004,B75,Trades!$U$5:$U$1004,"?*"))</f>
      </c>
      <c r="D75" s="18">
        <f>IF(B75="","",SUMIFS(Trades!$R$5:$R$1004,Trades!$A$5:$A$1004,B75))</f>
      </c>
      <c r="E75" s="22">
        <f>IF(OR(B75="",N(C75)=0),"",COUNTIFS(Trades!$A$5:$A$1004,B75,Trades!$U$5:$U$1004,"Win")/C75)</f>
      </c>
      <c r="F75" s="18">
        <f>IF(B75="","",SUM($D$5:D75))</f>
      </c>
      <c r="G75">
        <f>IF(B75="","",TEXT(B75,"ddd"))</f>
      </c>
      <c r="H75" s="18">
        <f>IF(B75="","",MAX(0,D75))</f>
      </c>
      <c r="I75" s="18">
        <f>IF(B75="","",MIN(0,D75))</f>
      </c>
    </row>
    <row r="76" spans="1:9" x14ac:dyDescent="0.25">
      <c r="A76">
        <f>ROW()-4</f>
      </c>
      <c r="B76" s="15">
        <f>IFERROR(INDEX(Trades!$A$5:$A$1004,MATCH(A76,Trades!$Y$5:$Y$1004,0)),"")</f>
      </c>
      <c r="C76">
        <f>IF(B76="","",COUNTIFS(Trades!$A$5:$A$1004,B76,Trades!$U$5:$U$1004,"?*"))</f>
      </c>
      <c r="D76" s="18">
        <f>IF(B76="","",SUMIFS(Trades!$R$5:$R$1004,Trades!$A$5:$A$1004,B76))</f>
      </c>
      <c r="E76" s="22">
        <f>IF(OR(B76="",N(C76)=0),"",COUNTIFS(Trades!$A$5:$A$1004,B76,Trades!$U$5:$U$1004,"Win")/C76)</f>
      </c>
      <c r="F76" s="18">
        <f>IF(B76="","",SUM($D$5:D76))</f>
      </c>
      <c r="G76">
        <f>IF(B76="","",TEXT(B76,"ddd"))</f>
      </c>
      <c r="H76" s="18">
        <f>IF(B76="","",MAX(0,D76))</f>
      </c>
      <c r="I76" s="18">
        <f>IF(B76="","",MIN(0,D76))</f>
      </c>
    </row>
    <row r="77" spans="1:9" x14ac:dyDescent="0.25">
      <c r="A77">
        <f>ROW()-4</f>
      </c>
      <c r="B77" s="15">
        <f>IFERROR(INDEX(Trades!$A$5:$A$1004,MATCH(A77,Trades!$Y$5:$Y$1004,0)),"")</f>
      </c>
      <c r="C77">
        <f>IF(B77="","",COUNTIFS(Trades!$A$5:$A$1004,B77,Trades!$U$5:$U$1004,"?*"))</f>
      </c>
      <c r="D77" s="18">
        <f>IF(B77="","",SUMIFS(Trades!$R$5:$R$1004,Trades!$A$5:$A$1004,B77))</f>
      </c>
      <c r="E77" s="22">
        <f>IF(OR(B77="",N(C77)=0),"",COUNTIFS(Trades!$A$5:$A$1004,B77,Trades!$U$5:$U$1004,"Win")/C77)</f>
      </c>
      <c r="F77" s="18">
        <f>IF(B77="","",SUM($D$5:D77))</f>
      </c>
      <c r="G77">
        <f>IF(B77="","",TEXT(B77,"ddd"))</f>
      </c>
      <c r="H77" s="18">
        <f>IF(B77="","",MAX(0,D77))</f>
      </c>
      <c r="I77" s="18">
        <f>IF(B77="","",MIN(0,D77))</f>
      </c>
    </row>
    <row r="78" spans="1:9" x14ac:dyDescent="0.25">
      <c r="A78">
        <f>ROW()-4</f>
      </c>
      <c r="B78" s="15">
        <f>IFERROR(INDEX(Trades!$A$5:$A$1004,MATCH(A78,Trades!$Y$5:$Y$1004,0)),"")</f>
      </c>
      <c r="C78">
        <f>IF(B78="","",COUNTIFS(Trades!$A$5:$A$1004,B78,Trades!$U$5:$U$1004,"?*"))</f>
      </c>
      <c r="D78" s="18">
        <f>IF(B78="","",SUMIFS(Trades!$R$5:$R$1004,Trades!$A$5:$A$1004,B78))</f>
      </c>
      <c r="E78" s="22">
        <f>IF(OR(B78="",N(C78)=0),"",COUNTIFS(Trades!$A$5:$A$1004,B78,Trades!$U$5:$U$1004,"Win")/C78)</f>
      </c>
      <c r="F78" s="18">
        <f>IF(B78="","",SUM($D$5:D78))</f>
      </c>
      <c r="G78">
        <f>IF(B78="","",TEXT(B78,"ddd"))</f>
      </c>
      <c r="H78" s="18">
        <f>IF(B78="","",MAX(0,D78))</f>
      </c>
      <c r="I78" s="18">
        <f>IF(B78="","",MIN(0,D78))</f>
      </c>
    </row>
    <row r="79" spans="1:9" x14ac:dyDescent="0.25">
      <c r="A79">
        <f>ROW()-4</f>
      </c>
      <c r="B79" s="15">
        <f>IFERROR(INDEX(Trades!$A$5:$A$1004,MATCH(A79,Trades!$Y$5:$Y$1004,0)),"")</f>
      </c>
      <c r="C79">
        <f>IF(B79="","",COUNTIFS(Trades!$A$5:$A$1004,B79,Trades!$U$5:$U$1004,"?*"))</f>
      </c>
      <c r="D79" s="18">
        <f>IF(B79="","",SUMIFS(Trades!$R$5:$R$1004,Trades!$A$5:$A$1004,B79))</f>
      </c>
      <c r="E79" s="22">
        <f>IF(OR(B79="",N(C79)=0),"",COUNTIFS(Trades!$A$5:$A$1004,B79,Trades!$U$5:$U$1004,"Win")/C79)</f>
      </c>
      <c r="F79" s="18">
        <f>IF(B79="","",SUM($D$5:D79))</f>
      </c>
      <c r="G79">
        <f>IF(B79="","",TEXT(B79,"ddd"))</f>
      </c>
      <c r="H79" s="18">
        <f>IF(B79="","",MAX(0,D79))</f>
      </c>
      <c r="I79" s="18">
        <f>IF(B79="","",MIN(0,D79))</f>
      </c>
    </row>
    <row r="80" spans="1:9" x14ac:dyDescent="0.25">
      <c r="A80">
        <f>ROW()-4</f>
      </c>
      <c r="B80" s="15">
        <f>IFERROR(INDEX(Trades!$A$5:$A$1004,MATCH(A80,Trades!$Y$5:$Y$1004,0)),"")</f>
      </c>
      <c r="C80">
        <f>IF(B80="","",COUNTIFS(Trades!$A$5:$A$1004,B80,Trades!$U$5:$U$1004,"?*"))</f>
      </c>
      <c r="D80" s="18">
        <f>IF(B80="","",SUMIFS(Trades!$R$5:$R$1004,Trades!$A$5:$A$1004,B80))</f>
      </c>
      <c r="E80" s="22">
        <f>IF(OR(B80="",N(C80)=0),"",COUNTIFS(Trades!$A$5:$A$1004,B80,Trades!$U$5:$U$1004,"Win")/C80)</f>
      </c>
      <c r="F80" s="18">
        <f>IF(B80="","",SUM($D$5:D80))</f>
      </c>
      <c r="G80">
        <f>IF(B80="","",TEXT(B80,"ddd"))</f>
      </c>
      <c r="H80" s="18">
        <f>IF(B80="","",MAX(0,D80))</f>
      </c>
      <c r="I80" s="18">
        <f>IF(B80="","",MIN(0,D80))</f>
      </c>
    </row>
    <row r="81" spans="1:9" x14ac:dyDescent="0.25">
      <c r="A81">
        <f>ROW()-4</f>
      </c>
      <c r="B81" s="15">
        <f>IFERROR(INDEX(Trades!$A$5:$A$1004,MATCH(A81,Trades!$Y$5:$Y$1004,0)),"")</f>
      </c>
      <c r="C81">
        <f>IF(B81="","",COUNTIFS(Trades!$A$5:$A$1004,B81,Trades!$U$5:$U$1004,"?*"))</f>
      </c>
      <c r="D81" s="18">
        <f>IF(B81="","",SUMIFS(Trades!$R$5:$R$1004,Trades!$A$5:$A$1004,B81))</f>
      </c>
      <c r="E81" s="22">
        <f>IF(OR(B81="",N(C81)=0),"",COUNTIFS(Trades!$A$5:$A$1004,B81,Trades!$U$5:$U$1004,"Win")/C81)</f>
      </c>
      <c r="F81" s="18">
        <f>IF(B81="","",SUM($D$5:D81))</f>
      </c>
      <c r="G81">
        <f>IF(B81="","",TEXT(B81,"ddd"))</f>
      </c>
      <c r="H81" s="18">
        <f>IF(B81="","",MAX(0,D81))</f>
      </c>
      <c r="I81" s="18">
        <f>IF(B81="","",MIN(0,D81))</f>
      </c>
    </row>
    <row r="82" spans="1:9" x14ac:dyDescent="0.25">
      <c r="A82">
        <f>ROW()-4</f>
      </c>
      <c r="B82" s="15">
        <f>IFERROR(INDEX(Trades!$A$5:$A$1004,MATCH(A82,Trades!$Y$5:$Y$1004,0)),"")</f>
      </c>
      <c r="C82">
        <f>IF(B82="","",COUNTIFS(Trades!$A$5:$A$1004,B82,Trades!$U$5:$U$1004,"?*"))</f>
      </c>
      <c r="D82" s="18">
        <f>IF(B82="","",SUMIFS(Trades!$R$5:$R$1004,Trades!$A$5:$A$1004,B82))</f>
      </c>
      <c r="E82" s="22">
        <f>IF(OR(B82="",N(C82)=0),"",COUNTIFS(Trades!$A$5:$A$1004,B82,Trades!$U$5:$U$1004,"Win")/C82)</f>
      </c>
      <c r="F82" s="18">
        <f>IF(B82="","",SUM($D$5:D82))</f>
      </c>
      <c r="G82">
        <f>IF(B82="","",TEXT(B82,"ddd"))</f>
      </c>
      <c r="H82" s="18">
        <f>IF(B82="","",MAX(0,D82))</f>
      </c>
      <c r="I82" s="18">
        <f>IF(B82="","",MIN(0,D82))</f>
      </c>
    </row>
    <row r="83" spans="1:9" x14ac:dyDescent="0.25">
      <c r="A83">
        <f>ROW()-4</f>
      </c>
      <c r="B83" s="15">
        <f>IFERROR(INDEX(Trades!$A$5:$A$1004,MATCH(A83,Trades!$Y$5:$Y$1004,0)),"")</f>
      </c>
      <c r="C83">
        <f>IF(B83="","",COUNTIFS(Trades!$A$5:$A$1004,B83,Trades!$U$5:$U$1004,"?*"))</f>
      </c>
      <c r="D83" s="18">
        <f>IF(B83="","",SUMIFS(Trades!$R$5:$R$1004,Trades!$A$5:$A$1004,B83))</f>
      </c>
      <c r="E83" s="22">
        <f>IF(OR(B83="",N(C83)=0),"",COUNTIFS(Trades!$A$5:$A$1004,B83,Trades!$U$5:$U$1004,"Win")/C83)</f>
      </c>
      <c r="F83" s="18">
        <f>IF(B83="","",SUM($D$5:D83))</f>
      </c>
      <c r="G83">
        <f>IF(B83="","",TEXT(B83,"ddd"))</f>
      </c>
      <c r="H83" s="18">
        <f>IF(B83="","",MAX(0,D83))</f>
      </c>
      <c r="I83" s="18">
        <f>IF(B83="","",MIN(0,D83))</f>
      </c>
    </row>
    <row r="84" spans="1:9" x14ac:dyDescent="0.25">
      <c r="A84">
        <f>ROW()-4</f>
      </c>
      <c r="B84" s="15">
        <f>IFERROR(INDEX(Trades!$A$5:$A$1004,MATCH(A84,Trades!$Y$5:$Y$1004,0)),"")</f>
      </c>
      <c r="C84">
        <f>IF(B84="","",COUNTIFS(Trades!$A$5:$A$1004,B84,Trades!$U$5:$U$1004,"?*"))</f>
      </c>
      <c r="D84" s="18">
        <f>IF(B84="","",SUMIFS(Trades!$R$5:$R$1004,Trades!$A$5:$A$1004,B84))</f>
      </c>
      <c r="E84" s="22">
        <f>IF(OR(B84="",N(C84)=0),"",COUNTIFS(Trades!$A$5:$A$1004,B84,Trades!$U$5:$U$1004,"Win")/C84)</f>
      </c>
      <c r="F84" s="18">
        <f>IF(B84="","",SUM($D$5:D84))</f>
      </c>
      <c r="G84">
        <f>IF(B84="","",TEXT(B84,"ddd"))</f>
      </c>
      <c r="H84" s="18">
        <f>IF(B84="","",MAX(0,D84))</f>
      </c>
      <c r="I84" s="18">
        <f>IF(B84="","",MIN(0,D84))</f>
      </c>
    </row>
    <row r="85" spans="1:9" x14ac:dyDescent="0.25">
      <c r="A85">
        <f>ROW()-4</f>
      </c>
      <c r="B85" s="15">
        <f>IFERROR(INDEX(Trades!$A$5:$A$1004,MATCH(A85,Trades!$Y$5:$Y$1004,0)),"")</f>
      </c>
      <c r="C85">
        <f>IF(B85="","",COUNTIFS(Trades!$A$5:$A$1004,B85,Trades!$U$5:$U$1004,"?*"))</f>
      </c>
      <c r="D85" s="18">
        <f>IF(B85="","",SUMIFS(Trades!$R$5:$R$1004,Trades!$A$5:$A$1004,B85))</f>
      </c>
      <c r="E85" s="22">
        <f>IF(OR(B85="",N(C85)=0),"",COUNTIFS(Trades!$A$5:$A$1004,B85,Trades!$U$5:$U$1004,"Win")/C85)</f>
      </c>
      <c r="F85" s="18">
        <f>IF(B85="","",SUM($D$5:D85))</f>
      </c>
      <c r="G85">
        <f>IF(B85="","",TEXT(B85,"ddd"))</f>
      </c>
      <c r="H85" s="18">
        <f>IF(B85="","",MAX(0,D85))</f>
      </c>
      <c r="I85" s="18">
        <f>IF(B85="","",MIN(0,D85))</f>
      </c>
    </row>
    <row r="86" spans="1:9" x14ac:dyDescent="0.25">
      <c r="A86">
        <f>ROW()-4</f>
      </c>
      <c r="B86" s="15">
        <f>IFERROR(INDEX(Trades!$A$5:$A$1004,MATCH(A86,Trades!$Y$5:$Y$1004,0)),"")</f>
      </c>
      <c r="C86">
        <f>IF(B86="","",COUNTIFS(Trades!$A$5:$A$1004,B86,Trades!$U$5:$U$1004,"?*"))</f>
      </c>
      <c r="D86" s="18">
        <f>IF(B86="","",SUMIFS(Trades!$R$5:$R$1004,Trades!$A$5:$A$1004,B86))</f>
      </c>
      <c r="E86" s="22">
        <f>IF(OR(B86="",N(C86)=0),"",COUNTIFS(Trades!$A$5:$A$1004,B86,Trades!$U$5:$U$1004,"Win")/C86)</f>
      </c>
      <c r="F86" s="18">
        <f>IF(B86="","",SUM($D$5:D86))</f>
      </c>
      <c r="G86">
        <f>IF(B86="","",TEXT(B86,"ddd"))</f>
      </c>
      <c r="H86" s="18">
        <f>IF(B86="","",MAX(0,D86))</f>
      </c>
      <c r="I86" s="18">
        <f>IF(B86="","",MIN(0,D86))</f>
      </c>
    </row>
    <row r="87" spans="1:9" x14ac:dyDescent="0.25">
      <c r="A87">
        <f>ROW()-4</f>
      </c>
      <c r="B87" s="15">
        <f>IFERROR(INDEX(Trades!$A$5:$A$1004,MATCH(A87,Trades!$Y$5:$Y$1004,0)),"")</f>
      </c>
      <c r="C87">
        <f>IF(B87="","",COUNTIFS(Trades!$A$5:$A$1004,B87,Trades!$U$5:$U$1004,"?*"))</f>
      </c>
      <c r="D87" s="18">
        <f>IF(B87="","",SUMIFS(Trades!$R$5:$R$1004,Trades!$A$5:$A$1004,B87))</f>
      </c>
      <c r="E87" s="22">
        <f>IF(OR(B87="",N(C87)=0),"",COUNTIFS(Trades!$A$5:$A$1004,B87,Trades!$U$5:$U$1004,"Win")/C87)</f>
      </c>
      <c r="F87" s="18">
        <f>IF(B87="","",SUM($D$5:D87))</f>
      </c>
      <c r="G87">
        <f>IF(B87="","",TEXT(B87,"ddd"))</f>
      </c>
      <c r="H87" s="18">
        <f>IF(B87="","",MAX(0,D87))</f>
      </c>
      <c r="I87" s="18">
        <f>IF(B87="","",MIN(0,D87))</f>
      </c>
    </row>
    <row r="88" spans="1:9" x14ac:dyDescent="0.25">
      <c r="A88">
        <f>ROW()-4</f>
      </c>
      <c r="B88" s="15">
        <f>IFERROR(INDEX(Trades!$A$5:$A$1004,MATCH(A88,Trades!$Y$5:$Y$1004,0)),"")</f>
      </c>
      <c r="C88">
        <f>IF(B88="","",COUNTIFS(Trades!$A$5:$A$1004,B88,Trades!$U$5:$U$1004,"?*"))</f>
      </c>
      <c r="D88" s="18">
        <f>IF(B88="","",SUMIFS(Trades!$R$5:$R$1004,Trades!$A$5:$A$1004,B88))</f>
      </c>
      <c r="E88" s="22">
        <f>IF(OR(B88="",N(C88)=0),"",COUNTIFS(Trades!$A$5:$A$1004,B88,Trades!$U$5:$U$1004,"Win")/C88)</f>
      </c>
      <c r="F88" s="18">
        <f>IF(B88="","",SUM($D$5:D88))</f>
      </c>
      <c r="G88">
        <f>IF(B88="","",TEXT(B88,"ddd"))</f>
      </c>
      <c r="H88" s="18">
        <f>IF(B88="","",MAX(0,D88))</f>
      </c>
      <c r="I88" s="18">
        <f>IF(B88="","",MIN(0,D88))</f>
      </c>
    </row>
    <row r="89" spans="1:9" x14ac:dyDescent="0.25">
      <c r="A89">
        <f>ROW()-4</f>
      </c>
      <c r="B89" s="15">
        <f>IFERROR(INDEX(Trades!$A$5:$A$1004,MATCH(A89,Trades!$Y$5:$Y$1004,0)),"")</f>
      </c>
      <c r="C89">
        <f>IF(B89="","",COUNTIFS(Trades!$A$5:$A$1004,B89,Trades!$U$5:$U$1004,"?*"))</f>
      </c>
      <c r="D89" s="18">
        <f>IF(B89="","",SUMIFS(Trades!$R$5:$R$1004,Trades!$A$5:$A$1004,B89))</f>
      </c>
      <c r="E89" s="22">
        <f>IF(OR(B89="",N(C89)=0),"",COUNTIFS(Trades!$A$5:$A$1004,B89,Trades!$U$5:$U$1004,"Win")/C89)</f>
      </c>
      <c r="F89" s="18">
        <f>IF(B89="","",SUM($D$5:D89))</f>
      </c>
      <c r="G89">
        <f>IF(B89="","",TEXT(B89,"ddd"))</f>
      </c>
      <c r="H89" s="18">
        <f>IF(B89="","",MAX(0,D89))</f>
      </c>
      <c r="I89" s="18">
        <f>IF(B89="","",MIN(0,D89))</f>
      </c>
    </row>
    <row r="90" spans="1:9" x14ac:dyDescent="0.25">
      <c r="A90">
        <f>ROW()-4</f>
      </c>
      <c r="B90" s="15">
        <f>IFERROR(INDEX(Trades!$A$5:$A$1004,MATCH(A90,Trades!$Y$5:$Y$1004,0)),"")</f>
      </c>
      <c r="C90">
        <f>IF(B90="","",COUNTIFS(Trades!$A$5:$A$1004,B90,Trades!$U$5:$U$1004,"?*"))</f>
      </c>
      <c r="D90" s="18">
        <f>IF(B90="","",SUMIFS(Trades!$R$5:$R$1004,Trades!$A$5:$A$1004,B90))</f>
      </c>
      <c r="E90" s="22">
        <f>IF(OR(B90="",N(C90)=0),"",COUNTIFS(Trades!$A$5:$A$1004,B90,Trades!$U$5:$U$1004,"Win")/C90)</f>
      </c>
      <c r="F90" s="18">
        <f>IF(B90="","",SUM($D$5:D90))</f>
      </c>
      <c r="G90">
        <f>IF(B90="","",TEXT(B90,"ddd"))</f>
      </c>
      <c r="H90" s="18">
        <f>IF(B90="","",MAX(0,D90))</f>
      </c>
      <c r="I90" s="18">
        <f>IF(B90="","",MIN(0,D90))</f>
      </c>
    </row>
    <row r="91" spans="1:9" x14ac:dyDescent="0.25">
      <c r="A91">
        <f>ROW()-4</f>
      </c>
      <c r="B91" s="15">
        <f>IFERROR(INDEX(Trades!$A$5:$A$1004,MATCH(A91,Trades!$Y$5:$Y$1004,0)),"")</f>
      </c>
      <c r="C91">
        <f>IF(B91="","",COUNTIFS(Trades!$A$5:$A$1004,B91,Trades!$U$5:$U$1004,"?*"))</f>
      </c>
      <c r="D91" s="18">
        <f>IF(B91="","",SUMIFS(Trades!$R$5:$R$1004,Trades!$A$5:$A$1004,B91))</f>
      </c>
      <c r="E91" s="22">
        <f>IF(OR(B91="",N(C91)=0),"",COUNTIFS(Trades!$A$5:$A$1004,B91,Trades!$U$5:$U$1004,"Win")/C91)</f>
      </c>
      <c r="F91" s="18">
        <f>IF(B91="","",SUM($D$5:D91))</f>
      </c>
      <c r="G91">
        <f>IF(B91="","",TEXT(B91,"ddd"))</f>
      </c>
      <c r="H91" s="18">
        <f>IF(B91="","",MAX(0,D91))</f>
      </c>
      <c r="I91" s="18">
        <f>IF(B91="","",MIN(0,D91))</f>
      </c>
    </row>
    <row r="92" spans="1:9" x14ac:dyDescent="0.25">
      <c r="A92">
        <f>ROW()-4</f>
      </c>
      <c r="B92" s="15">
        <f>IFERROR(INDEX(Trades!$A$5:$A$1004,MATCH(A92,Trades!$Y$5:$Y$1004,0)),"")</f>
      </c>
      <c r="C92">
        <f>IF(B92="","",COUNTIFS(Trades!$A$5:$A$1004,B92,Trades!$U$5:$U$1004,"?*"))</f>
      </c>
      <c r="D92" s="18">
        <f>IF(B92="","",SUMIFS(Trades!$R$5:$R$1004,Trades!$A$5:$A$1004,B92))</f>
      </c>
      <c r="E92" s="22">
        <f>IF(OR(B92="",N(C92)=0),"",COUNTIFS(Trades!$A$5:$A$1004,B92,Trades!$U$5:$U$1004,"Win")/C92)</f>
      </c>
      <c r="F92" s="18">
        <f>IF(B92="","",SUM($D$5:D92))</f>
      </c>
      <c r="G92">
        <f>IF(B92="","",TEXT(B92,"ddd"))</f>
      </c>
      <c r="H92" s="18">
        <f>IF(B92="","",MAX(0,D92))</f>
      </c>
      <c r="I92" s="18">
        <f>IF(B92="","",MIN(0,D92))</f>
      </c>
    </row>
    <row r="93" spans="1:9" x14ac:dyDescent="0.25">
      <c r="A93">
        <f>ROW()-4</f>
      </c>
      <c r="B93" s="15">
        <f>IFERROR(INDEX(Trades!$A$5:$A$1004,MATCH(A93,Trades!$Y$5:$Y$1004,0)),"")</f>
      </c>
      <c r="C93">
        <f>IF(B93="","",COUNTIFS(Trades!$A$5:$A$1004,B93,Trades!$U$5:$U$1004,"?*"))</f>
      </c>
      <c r="D93" s="18">
        <f>IF(B93="","",SUMIFS(Trades!$R$5:$R$1004,Trades!$A$5:$A$1004,B93))</f>
      </c>
      <c r="E93" s="22">
        <f>IF(OR(B93="",N(C93)=0),"",COUNTIFS(Trades!$A$5:$A$1004,B93,Trades!$U$5:$U$1004,"Win")/C93)</f>
      </c>
      <c r="F93" s="18">
        <f>IF(B93="","",SUM($D$5:D93))</f>
      </c>
      <c r="G93">
        <f>IF(B93="","",TEXT(B93,"ddd"))</f>
      </c>
      <c r="H93" s="18">
        <f>IF(B93="","",MAX(0,D93))</f>
      </c>
      <c r="I93" s="18">
        <f>IF(B93="","",MIN(0,D93))</f>
      </c>
    </row>
    <row r="94" spans="1:9" x14ac:dyDescent="0.25">
      <c r="A94">
        <f>ROW()-4</f>
      </c>
      <c r="B94" s="15">
        <f>IFERROR(INDEX(Trades!$A$5:$A$1004,MATCH(A94,Trades!$Y$5:$Y$1004,0)),"")</f>
      </c>
      <c r="C94">
        <f>IF(B94="","",COUNTIFS(Trades!$A$5:$A$1004,B94,Trades!$U$5:$U$1004,"?*"))</f>
      </c>
      <c r="D94" s="18">
        <f>IF(B94="","",SUMIFS(Trades!$R$5:$R$1004,Trades!$A$5:$A$1004,B94))</f>
      </c>
      <c r="E94" s="22">
        <f>IF(OR(B94="",N(C94)=0),"",COUNTIFS(Trades!$A$5:$A$1004,B94,Trades!$U$5:$U$1004,"Win")/C94)</f>
      </c>
      <c r="F94" s="18">
        <f>IF(B94="","",SUM($D$5:D94))</f>
      </c>
      <c r="G94">
        <f>IF(B94="","",TEXT(B94,"ddd"))</f>
      </c>
      <c r="H94" s="18">
        <f>IF(B94="","",MAX(0,D94))</f>
      </c>
      <c r="I94" s="18">
        <f>IF(B94="","",MIN(0,D94))</f>
      </c>
    </row>
    <row r="95" spans="1:9" x14ac:dyDescent="0.25">
      <c r="A95">
        <f>ROW()-4</f>
      </c>
      <c r="B95" s="15">
        <f>IFERROR(INDEX(Trades!$A$5:$A$1004,MATCH(A95,Trades!$Y$5:$Y$1004,0)),"")</f>
      </c>
      <c r="C95">
        <f>IF(B95="","",COUNTIFS(Trades!$A$5:$A$1004,B95,Trades!$U$5:$U$1004,"?*"))</f>
      </c>
      <c r="D95" s="18">
        <f>IF(B95="","",SUMIFS(Trades!$R$5:$R$1004,Trades!$A$5:$A$1004,B95))</f>
      </c>
      <c r="E95" s="22">
        <f>IF(OR(B95="",N(C95)=0),"",COUNTIFS(Trades!$A$5:$A$1004,B95,Trades!$U$5:$U$1004,"Win")/C95)</f>
      </c>
      <c r="F95" s="18">
        <f>IF(B95="","",SUM($D$5:D95))</f>
      </c>
      <c r="G95">
        <f>IF(B95="","",TEXT(B95,"ddd"))</f>
      </c>
      <c r="H95" s="18">
        <f>IF(B95="","",MAX(0,D95))</f>
      </c>
      <c r="I95" s="18">
        <f>IF(B95="","",MIN(0,D95))</f>
      </c>
    </row>
    <row r="96" spans="1:9" x14ac:dyDescent="0.25">
      <c r="A96">
        <f>ROW()-4</f>
      </c>
      <c r="B96" s="15">
        <f>IFERROR(INDEX(Trades!$A$5:$A$1004,MATCH(A96,Trades!$Y$5:$Y$1004,0)),"")</f>
      </c>
      <c r="C96">
        <f>IF(B96="","",COUNTIFS(Trades!$A$5:$A$1004,B96,Trades!$U$5:$U$1004,"?*"))</f>
      </c>
      <c r="D96" s="18">
        <f>IF(B96="","",SUMIFS(Trades!$R$5:$R$1004,Trades!$A$5:$A$1004,B96))</f>
      </c>
      <c r="E96" s="22">
        <f>IF(OR(B96="",N(C96)=0),"",COUNTIFS(Trades!$A$5:$A$1004,B96,Trades!$U$5:$U$1004,"Win")/C96)</f>
      </c>
      <c r="F96" s="18">
        <f>IF(B96="","",SUM($D$5:D96))</f>
      </c>
      <c r="G96">
        <f>IF(B96="","",TEXT(B96,"ddd"))</f>
      </c>
      <c r="H96" s="18">
        <f>IF(B96="","",MAX(0,D96))</f>
      </c>
      <c r="I96" s="18">
        <f>IF(B96="","",MIN(0,D96))</f>
      </c>
    </row>
    <row r="97" spans="1:9" x14ac:dyDescent="0.25">
      <c r="A97">
        <f>ROW()-4</f>
      </c>
      <c r="B97" s="15">
        <f>IFERROR(INDEX(Trades!$A$5:$A$1004,MATCH(A97,Trades!$Y$5:$Y$1004,0)),"")</f>
      </c>
      <c r="C97">
        <f>IF(B97="","",COUNTIFS(Trades!$A$5:$A$1004,B97,Trades!$U$5:$U$1004,"?*"))</f>
      </c>
      <c r="D97" s="18">
        <f>IF(B97="","",SUMIFS(Trades!$R$5:$R$1004,Trades!$A$5:$A$1004,B97))</f>
      </c>
      <c r="E97" s="22">
        <f>IF(OR(B97="",N(C97)=0),"",COUNTIFS(Trades!$A$5:$A$1004,B97,Trades!$U$5:$U$1004,"Win")/C97)</f>
      </c>
      <c r="F97" s="18">
        <f>IF(B97="","",SUM($D$5:D97))</f>
      </c>
      <c r="G97">
        <f>IF(B97="","",TEXT(B97,"ddd"))</f>
      </c>
      <c r="H97" s="18">
        <f>IF(B97="","",MAX(0,D97))</f>
      </c>
      <c r="I97" s="18">
        <f>IF(B97="","",MIN(0,D97))</f>
      </c>
    </row>
    <row r="98" spans="1:9" x14ac:dyDescent="0.25">
      <c r="A98">
        <f>ROW()-4</f>
      </c>
      <c r="B98" s="15">
        <f>IFERROR(INDEX(Trades!$A$5:$A$1004,MATCH(A98,Trades!$Y$5:$Y$1004,0)),"")</f>
      </c>
      <c r="C98">
        <f>IF(B98="","",COUNTIFS(Trades!$A$5:$A$1004,B98,Trades!$U$5:$U$1004,"?*"))</f>
      </c>
      <c r="D98" s="18">
        <f>IF(B98="","",SUMIFS(Trades!$R$5:$R$1004,Trades!$A$5:$A$1004,B98))</f>
      </c>
      <c r="E98" s="22">
        <f>IF(OR(B98="",N(C98)=0),"",COUNTIFS(Trades!$A$5:$A$1004,B98,Trades!$U$5:$U$1004,"Win")/C98)</f>
      </c>
      <c r="F98" s="18">
        <f>IF(B98="","",SUM($D$5:D98))</f>
      </c>
      <c r="G98">
        <f>IF(B98="","",TEXT(B98,"ddd"))</f>
      </c>
      <c r="H98" s="18">
        <f>IF(B98="","",MAX(0,D98))</f>
      </c>
      <c r="I98" s="18">
        <f>IF(B98="","",MIN(0,D98))</f>
      </c>
    </row>
    <row r="99" spans="1:9" x14ac:dyDescent="0.25">
      <c r="A99">
        <f>ROW()-4</f>
      </c>
      <c r="B99" s="15">
        <f>IFERROR(INDEX(Trades!$A$5:$A$1004,MATCH(A99,Trades!$Y$5:$Y$1004,0)),"")</f>
      </c>
      <c r="C99">
        <f>IF(B99="","",COUNTIFS(Trades!$A$5:$A$1004,B99,Trades!$U$5:$U$1004,"?*"))</f>
      </c>
      <c r="D99" s="18">
        <f>IF(B99="","",SUMIFS(Trades!$R$5:$R$1004,Trades!$A$5:$A$1004,B99))</f>
      </c>
      <c r="E99" s="22">
        <f>IF(OR(B99="",N(C99)=0),"",COUNTIFS(Trades!$A$5:$A$1004,B99,Trades!$U$5:$U$1004,"Win")/C99)</f>
      </c>
      <c r="F99" s="18">
        <f>IF(B99="","",SUM($D$5:D99))</f>
      </c>
      <c r="G99">
        <f>IF(B99="","",TEXT(B99,"ddd"))</f>
      </c>
      <c r="H99" s="18">
        <f>IF(B99="","",MAX(0,D99))</f>
      </c>
      <c r="I99" s="18">
        <f>IF(B99="","",MIN(0,D99))</f>
      </c>
    </row>
    <row r="100" spans="1:9" x14ac:dyDescent="0.25">
      <c r="A100">
        <f>ROW()-4</f>
      </c>
      <c r="B100" s="15">
        <f>IFERROR(INDEX(Trades!$A$5:$A$1004,MATCH(A100,Trades!$Y$5:$Y$1004,0)),"")</f>
      </c>
      <c r="C100">
        <f>IF(B100="","",COUNTIFS(Trades!$A$5:$A$1004,B100,Trades!$U$5:$U$1004,"?*"))</f>
      </c>
      <c r="D100" s="18">
        <f>IF(B100="","",SUMIFS(Trades!$R$5:$R$1004,Trades!$A$5:$A$1004,B100))</f>
      </c>
      <c r="E100" s="22">
        <f>IF(OR(B100="",N(C100)=0),"",COUNTIFS(Trades!$A$5:$A$1004,B100,Trades!$U$5:$U$1004,"Win")/C100)</f>
      </c>
      <c r="F100" s="18">
        <f>IF(B100="","",SUM($D$5:D100))</f>
      </c>
      <c r="G100">
        <f>IF(B100="","",TEXT(B100,"ddd"))</f>
      </c>
      <c r="H100" s="18">
        <f>IF(B100="","",MAX(0,D100))</f>
      </c>
      <c r="I100" s="18">
        <f>IF(B100="","",MIN(0,D100))</f>
      </c>
    </row>
    <row r="101" spans="1:9" x14ac:dyDescent="0.25">
      <c r="A101">
        <f>ROW()-4</f>
      </c>
      <c r="B101" s="15">
        <f>IFERROR(INDEX(Trades!$A$5:$A$1004,MATCH(A101,Trades!$Y$5:$Y$1004,0)),"")</f>
      </c>
      <c r="C101">
        <f>IF(B101="","",COUNTIFS(Trades!$A$5:$A$1004,B101,Trades!$U$5:$U$1004,"?*"))</f>
      </c>
      <c r="D101" s="18">
        <f>IF(B101="","",SUMIFS(Trades!$R$5:$R$1004,Trades!$A$5:$A$1004,B101))</f>
      </c>
      <c r="E101" s="22">
        <f>IF(OR(B101="",N(C101)=0),"",COUNTIFS(Trades!$A$5:$A$1004,B101,Trades!$U$5:$U$1004,"Win")/C101)</f>
      </c>
      <c r="F101" s="18">
        <f>IF(B101="","",SUM($D$5:D101))</f>
      </c>
      <c r="G101">
        <f>IF(B101="","",TEXT(B101,"ddd"))</f>
      </c>
      <c r="H101" s="18">
        <f>IF(B101="","",MAX(0,D101))</f>
      </c>
      <c r="I101" s="18">
        <f>IF(B101="","",MIN(0,D101))</f>
      </c>
    </row>
    <row r="102" spans="1:9" x14ac:dyDescent="0.25">
      <c r="A102">
        <f>ROW()-4</f>
      </c>
      <c r="B102" s="15">
        <f>IFERROR(INDEX(Trades!$A$5:$A$1004,MATCH(A102,Trades!$Y$5:$Y$1004,0)),"")</f>
      </c>
      <c r="C102">
        <f>IF(B102="","",COUNTIFS(Trades!$A$5:$A$1004,B102,Trades!$U$5:$U$1004,"?*"))</f>
      </c>
      <c r="D102" s="18">
        <f>IF(B102="","",SUMIFS(Trades!$R$5:$R$1004,Trades!$A$5:$A$1004,B102))</f>
      </c>
      <c r="E102" s="22">
        <f>IF(OR(B102="",N(C102)=0),"",COUNTIFS(Trades!$A$5:$A$1004,B102,Trades!$U$5:$U$1004,"Win")/C102)</f>
      </c>
      <c r="F102" s="18">
        <f>IF(B102="","",SUM($D$5:D102))</f>
      </c>
      <c r="G102">
        <f>IF(B102="","",TEXT(B102,"ddd"))</f>
      </c>
      <c r="H102" s="18">
        <f>IF(B102="","",MAX(0,D102))</f>
      </c>
      <c r="I102" s="18">
        <f>IF(B102="","",MIN(0,D102))</f>
      </c>
    </row>
    <row r="103" spans="1:9" x14ac:dyDescent="0.25">
      <c r="A103">
        <f>ROW()-4</f>
      </c>
      <c r="B103" s="15">
        <f>IFERROR(INDEX(Trades!$A$5:$A$1004,MATCH(A103,Trades!$Y$5:$Y$1004,0)),"")</f>
      </c>
      <c r="C103">
        <f>IF(B103="","",COUNTIFS(Trades!$A$5:$A$1004,B103,Trades!$U$5:$U$1004,"?*"))</f>
      </c>
      <c r="D103" s="18">
        <f>IF(B103="","",SUMIFS(Trades!$R$5:$R$1004,Trades!$A$5:$A$1004,B103))</f>
      </c>
      <c r="E103" s="22">
        <f>IF(OR(B103="",N(C103)=0),"",COUNTIFS(Trades!$A$5:$A$1004,B103,Trades!$U$5:$U$1004,"Win")/C103)</f>
      </c>
      <c r="F103" s="18">
        <f>IF(B103="","",SUM($D$5:D103))</f>
      </c>
      <c r="G103">
        <f>IF(B103="","",TEXT(B103,"ddd"))</f>
      </c>
      <c r="H103" s="18">
        <f>IF(B103="","",MAX(0,D103))</f>
      </c>
      <c r="I103" s="18">
        <f>IF(B103="","",MIN(0,D103))</f>
      </c>
    </row>
    <row r="104" spans="1:9" x14ac:dyDescent="0.25">
      <c r="A104">
        <f>ROW()-4</f>
      </c>
      <c r="B104" s="15">
        <f>IFERROR(INDEX(Trades!$A$5:$A$1004,MATCH(A104,Trades!$Y$5:$Y$1004,0)),"")</f>
      </c>
      <c r="C104">
        <f>IF(B104="","",COUNTIFS(Trades!$A$5:$A$1004,B104,Trades!$U$5:$U$1004,"?*"))</f>
      </c>
      <c r="D104" s="18">
        <f>IF(B104="","",SUMIFS(Trades!$R$5:$R$1004,Trades!$A$5:$A$1004,B104))</f>
      </c>
      <c r="E104" s="22">
        <f>IF(OR(B104="",N(C104)=0),"",COUNTIFS(Trades!$A$5:$A$1004,B104,Trades!$U$5:$U$1004,"Win")/C104)</f>
      </c>
      <c r="F104" s="18">
        <f>IF(B104="","",SUM($D$5:D104))</f>
      </c>
      <c r="G104">
        <f>IF(B104="","",TEXT(B104,"ddd"))</f>
      </c>
      <c r="H104" s="18">
        <f>IF(B104="","",MAX(0,D104))</f>
      </c>
      <c r="I104" s="18">
        <f>IF(B104="","",MIN(0,D104))</f>
      </c>
    </row>
    <row r="105" spans="1:9" x14ac:dyDescent="0.25">
      <c r="A105">
        <f>ROW()-4</f>
      </c>
      <c r="B105" s="15">
        <f>IFERROR(INDEX(Trades!$A$5:$A$1004,MATCH(A105,Trades!$Y$5:$Y$1004,0)),"")</f>
      </c>
      <c r="C105">
        <f>IF(B105="","",COUNTIFS(Trades!$A$5:$A$1004,B105,Trades!$U$5:$U$1004,"?*"))</f>
      </c>
      <c r="D105" s="18">
        <f>IF(B105="","",SUMIFS(Trades!$R$5:$R$1004,Trades!$A$5:$A$1004,B105))</f>
      </c>
      <c r="E105" s="22">
        <f>IF(OR(B105="",N(C105)=0),"",COUNTIFS(Trades!$A$5:$A$1004,B105,Trades!$U$5:$U$1004,"Win")/C105)</f>
      </c>
      <c r="F105" s="18">
        <f>IF(B105="","",SUM($D$5:D105))</f>
      </c>
      <c r="G105">
        <f>IF(B105="","",TEXT(B105,"ddd"))</f>
      </c>
      <c r="H105" s="18">
        <f>IF(B105="","",MAX(0,D105))</f>
      </c>
      <c r="I105" s="18">
        <f>IF(B105="","",MIN(0,D105))</f>
      </c>
    </row>
    <row r="106" spans="1:9" x14ac:dyDescent="0.25">
      <c r="A106">
        <f>ROW()-4</f>
      </c>
      <c r="B106" s="15">
        <f>IFERROR(INDEX(Trades!$A$5:$A$1004,MATCH(A106,Trades!$Y$5:$Y$1004,0)),"")</f>
      </c>
      <c r="C106">
        <f>IF(B106="","",COUNTIFS(Trades!$A$5:$A$1004,B106,Trades!$U$5:$U$1004,"?*"))</f>
      </c>
      <c r="D106" s="18">
        <f>IF(B106="","",SUMIFS(Trades!$R$5:$R$1004,Trades!$A$5:$A$1004,B106))</f>
      </c>
      <c r="E106" s="22">
        <f>IF(OR(B106="",N(C106)=0),"",COUNTIFS(Trades!$A$5:$A$1004,B106,Trades!$U$5:$U$1004,"Win")/C106)</f>
      </c>
      <c r="F106" s="18">
        <f>IF(B106="","",SUM($D$5:D106))</f>
      </c>
      <c r="G106">
        <f>IF(B106="","",TEXT(B106,"ddd"))</f>
      </c>
      <c r="H106" s="18">
        <f>IF(B106="","",MAX(0,D106))</f>
      </c>
      <c r="I106" s="18">
        <f>IF(B106="","",MIN(0,D106))</f>
      </c>
    </row>
    <row r="107" spans="1:9" x14ac:dyDescent="0.25">
      <c r="A107">
        <f>ROW()-4</f>
      </c>
      <c r="B107" s="15">
        <f>IFERROR(INDEX(Trades!$A$5:$A$1004,MATCH(A107,Trades!$Y$5:$Y$1004,0)),"")</f>
      </c>
      <c r="C107">
        <f>IF(B107="","",COUNTIFS(Trades!$A$5:$A$1004,B107,Trades!$U$5:$U$1004,"?*"))</f>
      </c>
      <c r="D107" s="18">
        <f>IF(B107="","",SUMIFS(Trades!$R$5:$R$1004,Trades!$A$5:$A$1004,B107))</f>
      </c>
      <c r="E107" s="22">
        <f>IF(OR(B107="",N(C107)=0),"",COUNTIFS(Trades!$A$5:$A$1004,B107,Trades!$U$5:$U$1004,"Win")/C107)</f>
      </c>
      <c r="F107" s="18">
        <f>IF(B107="","",SUM($D$5:D107))</f>
      </c>
      <c r="G107">
        <f>IF(B107="","",TEXT(B107,"ddd"))</f>
      </c>
      <c r="H107" s="18">
        <f>IF(B107="","",MAX(0,D107))</f>
      </c>
      <c r="I107" s="18">
        <f>IF(B107="","",MIN(0,D107))</f>
      </c>
    </row>
    <row r="108" spans="1:9" x14ac:dyDescent="0.25">
      <c r="A108">
        <f>ROW()-4</f>
      </c>
      <c r="B108" s="15">
        <f>IFERROR(INDEX(Trades!$A$5:$A$1004,MATCH(A108,Trades!$Y$5:$Y$1004,0)),"")</f>
      </c>
      <c r="C108">
        <f>IF(B108="","",COUNTIFS(Trades!$A$5:$A$1004,B108,Trades!$U$5:$U$1004,"?*"))</f>
      </c>
      <c r="D108" s="18">
        <f>IF(B108="","",SUMIFS(Trades!$R$5:$R$1004,Trades!$A$5:$A$1004,B108))</f>
      </c>
      <c r="E108" s="22">
        <f>IF(OR(B108="",N(C108)=0),"",COUNTIFS(Trades!$A$5:$A$1004,B108,Trades!$U$5:$U$1004,"Win")/C108)</f>
      </c>
      <c r="F108" s="18">
        <f>IF(B108="","",SUM($D$5:D108))</f>
      </c>
      <c r="G108">
        <f>IF(B108="","",TEXT(B108,"ddd"))</f>
      </c>
      <c r="H108" s="18">
        <f>IF(B108="","",MAX(0,D108))</f>
      </c>
      <c r="I108" s="18">
        <f>IF(B108="","",MIN(0,D108))</f>
      </c>
    </row>
    <row r="109" spans="1:9" x14ac:dyDescent="0.25">
      <c r="A109">
        <f>ROW()-4</f>
      </c>
      <c r="B109" s="15">
        <f>IFERROR(INDEX(Trades!$A$5:$A$1004,MATCH(A109,Trades!$Y$5:$Y$1004,0)),"")</f>
      </c>
      <c r="C109">
        <f>IF(B109="","",COUNTIFS(Trades!$A$5:$A$1004,B109,Trades!$U$5:$U$1004,"?*"))</f>
      </c>
      <c r="D109" s="18">
        <f>IF(B109="","",SUMIFS(Trades!$R$5:$R$1004,Trades!$A$5:$A$1004,B109))</f>
      </c>
      <c r="E109" s="22">
        <f>IF(OR(B109="",N(C109)=0),"",COUNTIFS(Trades!$A$5:$A$1004,B109,Trades!$U$5:$U$1004,"Win")/C109)</f>
      </c>
      <c r="F109" s="18">
        <f>IF(B109="","",SUM($D$5:D109))</f>
      </c>
      <c r="G109">
        <f>IF(B109="","",TEXT(B109,"ddd"))</f>
      </c>
      <c r="H109" s="18">
        <f>IF(B109="","",MAX(0,D109))</f>
      </c>
      <c r="I109" s="18">
        <f>IF(B109="","",MIN(0,D109))</f>
      </c>
    </row>
    <row r="110" spans="1:9" x14ac:dyDescent="0.25">
      <c r="A110">
        <f>ROW()-4</f>
      </c>
      <c r="B110" s="15">
        <f>IFERROR(INDEX(Trades!$A$5:$A$1004,MATCH(A110,Trades!$Y$5:$Y$1004,0)),"")</f>
      </c>
      <c r="C110">
        <f>IF(B110="","",COUNTIFS(Trades!$A$5:$A$1004,B110,Trades!$U$5:$U$1004,"?*"))</f>
      </c>
      <c r="D110" s="18">
        <f>IF(B110="","",SUMIFS(Trades!$R$5:$R$1004,Trades!$A$5:$A$1004,B110))</f>
      </c>
      <c r="E110" s="22">
        <f>IF(OR(B110="",N(C110)=0),"",COUNTIFS(Trades!$A$5:$A$1004,B110,Trades!$U$5:$U$1004,"Win")/C110)</f>
      </c>
      <c r="F110" s="18">
        <f>IF(B110="","",SUM($D$5:D110))</f>
      </c>
      <c r="G110">
        <f>IF(B110="","",TEXT(B110,"ddd"))</f>
      </c>
      <c r="H110" s="18">
        <f>IF(B110="","",MAX(0,D110))</f>
      </c>
      <c r="I110" s="18">
        <f>IF(B110="","",MIN(0,D110))</f>
      </c>
    </row>
    <row r="111" spans="1:9" x14ac:dyDescent="0.25">
      <c r="A111">
        <f>ROW()-4</f>
      </c>
      <c r="B111" s="15">
        <f>IFERROR(INDEX(Trades!$A$5:$A$1004,MATCH(A111,Trades!$Y$5:$Y$1004,0)),"")</f>
      </c>
      <c r="C111">
        <f>IF(B111="","",COUNTIFS(Trades!$A$5:$A$1004,B111,Trades!$U$5:$U$1004,"?*"))</f>
      </c>
      <c r="D111" s="18">
        <f>IF(B111="","",SUMIFS(Trades!$R$5:$R$1004,Trades!$A$5:$A$1004,B111))</f>
      </c>
      <c r="E111" s="22">
        <f>IF(OR(B111="",N(C111)=0),"",COUNTIFS(Trades!$A$5:$A$1004,B111,Trades!$U$5:$U$1004,"Win")/C111)</f>
      </c>
      <c r="F111" s="18">
        <f>IF(B111="","",SUM($D$5:D111))</f>
      </c>
      <c r="G111">
        <f>IF(B111="","",TEXT(B111,"ddd"))</f>
      </c>
      <c r="H111" s="18">
        <f>IF(B111="","",MAX(0,D111))</f>
      </c>
      <c r="I111" s="18">
        <f>IF(B111="","",MIN(0,D111))</f>
      </c>
    </row>
    <row r="112" spans="1:9" x14ac:dyDescent="0.25">
      <c r="A112">
        <f>ROW()-4</f>
      </c>
      <c r="B112" s="15">
        <f>IFERROR(INDEX(Trades!$A$5:$A$1004,MATCH(A112,Trades!$Y$5:$Y$1004,0)),"")</f>
      </c>
      <c r="C112">
        <f>IF(B112="","",COUNTIFS(Trades!$A$5:$A$1004,B112,Trades!$U$5:$U$1004,"?*"))</f>
      </c>
      <c r="D112" s="18">
        <f>IF(B112="","",SUMIFS(Trades!$R$5:$R$1004,Trades!$A$5:$A$1004,B112))</f>
      </c>
      <c r="E112" s="22">
        <f>IF(OR(B112="",N(C112)=0),"",COUNTIFS(Trades!$A$5:$A$1004,B112,Trades!$U$5:$U$1004,"Win")/C112)</f>
      </c>
      <c r="F112" s="18">
        <f>IF(B112="","",SUM($D$5:D112))</f>
      </c>
      <c r="G112">
        <f>IF(B112="","",TEXT(B112,"ddd"))</f>
      </c>
      <c r="H112" s="18">
        <f>IF(B112="","",MAX(0,D112))</f>
      </c>
      <c r="I112" s="18">
        <f>IF(B112="","",MIN(0,D112))</f>
      </c>
    </row>
    <row r="113" spans="1:9" x14ac:dyDescent="0.25">
      <c r="A113">
        <f>ROW()-4</f>
      </c>
      <c r="B113" s="15">
        <f>IFERROR(INDEX(Trades!$A$5:$A$1004,MATCH(A113,Trades!$Y$5:$Y$1004,0)),"")</f>
      </c>
      <c r="C113">
        <f>IF(B113="","",COUNTIFS(Trades!$A$5:$A$1004,B113,Trades!$U$5:$U$1004,"?*"))</f>
      </c>
      <c r="D113" s="18">
        <f>IF(B113="","",SUMIFS(Trades!$R$5:$R$1004,Trades!$A$5:$A$1004,B113))</f>
      </c>
      <c r="E113" s="22">
        <f>IF(OR(B113="",N(C113)=0),"",COUNTIFS(Trades!$A$5:$A$1004,B113,Trades!$U$5:$U$1004,"Win")/C113)</f>
      </c>
      <c r="F113" s="18">
        <f>IF(B113="","",SUM($D$5:D113))</f>
      </c>
      <c r="G113">
        <f>IF(B113="","",TEXT(B113,"ddd"))</f>
      </c>
      <c r="H113" s="18">
        <f>IF(B113="","",MAX(0,D113))</f>
      </c>
      <c r="I113" s="18">
        <f>IF(B113="","",MIN(0,D113))</f>
      </c>
    </row>
    <row r="114" spans="1:9" x14ac:dyDescent="0.25">
      <c r="A114">
        <f>ROW()-4</f>
      </c>
      <c r="B114" s="15">
        <f>IFERROR(INDEX(Trades!$A$5:$A$1004,MATCH(A114,Trades!$Y$5:$Y$1004,0)),"")</f>
      </c>
      <c r="C114">
        <f>IF(B114="","",COUNTIFS(Trades!$A$5:$A$1004,B114,Trades!$U$5:$U$1004,"?*"))</f>
      </c>
      <c r="D114" s="18">
        <f>IF(B114="","",SUMIFS(Trades!$R$5:$R$1004,Trades!$A$5:$A$1004,B114))</f>
      </c>
      <c r="E114" s="22">
        <f>IF(OR(B114="",N(C114)=0),"",COUNTIFS(Trades!$A$5:$A$1004,B114,Trades!$U$5:$U$1004,"Win")/C114)</f>
      </c>
      <c r="F114" s="18">
        <f>IF(B114="","",SUM($D$5:D114))</f>
      </c>
      <c r="G114">
        <f>IF(B114="","",TEXT(B114,"ddd"))</f>
      </c>
      <c r="H114" s="18">
        <f>IF(B114="","",MAX(0,D114))</f>
      </c>
      <c r="I114" s="18">
        <f>IF(B114="","",MIN(0,D114))</f>
      </c>
    </row>
    <row r="115" spans="1:9" x14ac:dyDescent="0.25">
      <c r="A115">
        <f>ROW()-4</f>
      </c>
      <c r="B115" s="15">
        <f>IFERROR(INDEX(Trades!$A$5:$A$1004,MATCH(A115,Trades!$Y$5:$Y$1004,0)),"")</f>
      </c>
      <c r="C115">
        <f>IF(B115="","",COUNTIFS(Trades!$A$5:$A$1004,B115,Trades!$U$5:$U$1004,"?*"))</f>
      </c>
      <c r="D115" s="18">
        <f>IF(B115="","",SUMIFS(Trades!$R$5:$R$1004,Trades!$A$5:$A$1004,B115))</f>
      </c>
      <c r="E115" s="22">
        <f>IF(OR(B115="",N(C115)=0),"",COUNTIFS(Trades!$A$5:$A$1004,B115,Trades!$U$5:$U$1004,"Win")/C115)</f>
      </c>
      <c r="F115" s="18">
        <f>IF(B115="","",SUM($D$5:D115))</f>
      </c>
      <c r="G115">
        <f>IF(B115="","",TEXT(B115,"ddd"))</f>
      </c>
      <c r="H115" s="18">
        <f>IF(B115="","",MAX(0,D115))</f>
      </c>
      <c r="I115" s="18">
        <f>IF(B115="","",MIN(0,D115))</f>
      </c>
    </row>
    <row r="116" spans="1:9" x14ac:dyDescent="0.25">
      <c r="A116">
        <f>ROW()-4</f>
      </c>
      <c r="B116" s="15">
        <f>IFERROR(INDEX(Trades!$A$5:$A$1004,MATCH(A116,Trades!$Y$5:$Y$1004,0)),"")</f>
      </c>
      <c r="C116">
        <f>IF(B116="","",COUNTIFS(Trades!$A$5:$A$1004,B116,Trades!$U$5:$U$1004,"?*"))</f>
      </c>
      <c r="D116" s="18">
        <f>IF(B116="","",SUMIFS(Trades!$R$5:$R$1004,Trades!$A$5:$A$1004,B116))</f>
      </c>
      <c r="E116" s="22">
        <f>IF(OR(B116="",N(C116)=0),"",COUNTIFS(Trades!$A$5:$A$1004,B116,Trades!$U$5:$U$1004,"Win")/C116)</f>
      </c>
      <c r="F116" s="18">
        <f>IF(B116="","",SUM($D$5:D116))</f>
      </c>
      <c r="G116">
        <f>IF(B116="","",TEXT(B116,"ddd"))</f>
      </c>
      <c r="H116" s="18">
        <f>IF(B116="","",MAX(0,D116))</f>
      </c>
      <c r="I116" s="18">
        <f>IF(B116="","",MIN(0,D116))</f>
      </c>
    </row>
    <row r="117" spans="1:9" x14ac:dyDescent="0.25">
      <c r="A117">
        <f>ROW()-4</f>
      </c>
      <c r="B117" s="15">
        <f>IFERROR(INDEX(Trades!$A$5:$A$1004,MATCH(A117,Trades!$Y$5:$Y$1004,0)),"")</f>
      </c>
      <c r="C117">
        <f>IF(B117="","",COUNTIFS(Trades!$A$5:$A$1004,B117,Trades!$U$5:$U$1004,"?*"))</f>
      </c>
      <c r="D117" s="18">
        <f>IF(B117="","",SUMIFS(Trades!$R$5:$R$1004,Trades!$A$5:$A$1004,B117))</f>
      </c>
      <c r="E117" s="22">
        <f>IF(OR(B117="",N(C117)=0),"",COUNTIFS(Trades!$A$5:$A$1004,B117,Trades!$U$5:$U$1004,"Win")/C117)</f>
      </c>
      <c r="F117" s="18">
        <f>IF(B117="","",SUM($D$5:D117))</f>
      </c>
      <c r="G117">
        <f>IF(B117="","",TEXT(B117,"ddd"))</f>
      </c>
      <c r="H117" s="18">
        <f>IF(B117="","",MAX(0,D117))</f>
      </c>
      <c r="I117" s="18">
        <f>IF(B117="","",MIN(0,D117))</f>
      </c>
    </row>
    <row r="118" spans="1:9" x14ac:dyDescent="0.25">
      <c r="A118">
        <f>ROW()-4</f>
      </c>
      <c r="B118" s="15">
        <f>IFERROR(INDEX(Trades!$A$5:$A$1004,MATCH(A118,Trades!$Y$5:$Y$1004,0)),"")</f>
      </c>
      <c r="C118">
        <f>IF(B118="","",COUNTIFS(Trades!$A$5:$A$1004,B118,Trades!$U$5:$U$1004,"?*"))</f>
      </c>
      <c r="D118" s="18">
        <f>IF(B118="","",SUMIFS(Trades!$R$5:$R$1004,Trades!$A$5:$A$1004,B118))</f>
      </c>
      <c r="E118" s="22">
        <f>IF(OR(B118="",N(C118)=0),"",COUNTIFS(Trades!$A$5:$A$1004,B118,Trades!$U$5:$U$1004,"Win")/C118)</f>
      </c>
      <c r="F118" s="18">
        <f>IF(B118="","",SUM($D$5:D118))</f>
      </c>
      <c r="G118">
        <f>IF(B118="","",TEXT(B118,"ddd"))</f>
      </c>
      <c r="H118" s="18">
        <f>IF(B118="","",MAX(0,D118))</f>
      </c>
      <c r="I118" s="18">
        <f>IF(B118="","",MIN(0,D118))</f>
      </c>
    </row>
    <row r="119" spans="1:9" x14ac:dyDescent="0.25">
      <c r="A119">
        <f>ROW()-4</f>
      </c>
      <c r="B119" s="15">
        <f>IFERROR(INDEX(Trades!$A$5:$A$1004,MATCH(A119,Trades!$Y$5:$Y$1004,0)),"")</f>
      </c>
      <c r="C119">
        <f>IF(B119="","",COUNTIFS(Trades!$A$5:$A$1004,B119,Trades!$U$5:$U$1004,"?*"))</f>
      </c>
      <c r="D119" s="18">
        <f>IF(B119="","",SUMIFS(Trades!$R$5:$R$1004,Trades!$A$5:$A$1004,B119))</f>
      </c>
      <c r="E119" s="22">
        <f>IF(OR(B119="",N(C119)=0),"",COUNTIFS(Trades!$A$5:$A$1004,B119,Trades!$U$5:$U$1004,"Win")/C119)</f>
      </c>
      <c r="F119" s="18">
        <f>IF(B119="","",SUM($D$5:D119))</f>
      </c>
      <c r="G119">
        <f>IF(B119="","",TEXT(B119,"ddd"))</f>
      </c>
      <c r="H119" s="18">
        <f>IF(B119="","",MAX(0,D119))</f>
      </c>
      <c r="I119" s="18">
        <f>IF(B119="","",MIN(0,D119))</f>
      </c>
    </row>
    <row r="120" spans="1:9" x14ac:dyDescent="0.25">
      <c r="A120">
        <f>ROW()-4</f>
      </c>
      <c r="B120" s="15">
        <f>IFERROR(INDEX(Trades!$A$5:$A$1004,MATCH(A120,Trades!$Y$5:$Y$1004,0)),"")</f>
      </c>
      <c r="C120">
        <f>IF(B120="","",COUNTIFS(Trades!$A$5:$A$1004,B120,Trades!$U$5:$U$1004,"?*"))</f>
      </c>
      <c r="D120" s="18">
        <f>IF(B120="","",SUMIFS(Trades!$R$5:$R$1004,Trades!$A$5:$A$1004,B120))</f>
      </c>
      <c r="E120" s="22">
        <f>IF(OR(B120="",N(C120)=0),"",COUNTIFS(Trades!$A$5:$A$1004,B120,Trades!$U$5:$U$1004,"Win")/C120)</f>
      </c>
      <c r="F120" s="18">
        <f>IF(B120="","",SUM($D$5:D120))</f>
      </c>
      <c r="G120">
        <f>IF(B120="","",TEXT(B120,"ddd"))</f>
      </c>
      <c r="H120" s="18">
        <f>IF(B120="","",MAX(0,D120))</f>
      </c>
      <c r="I120" s="18">
        <f>IF(B120="","",MIN(0,D120))</f>
      </c>
    </row>
    <row r="121" spans="1:9" x14ac:dyDescent="0.25">
      <c r="A121">
        <f>ROW()-4</f>
      </c>
      <c r="B121" s="15">
        <f>IFERROR(INDEX(Trades!$A$5:$A$1004,MATCH(A121,Trades!$Y$5:$Y$1004,0)),"")</f>
      </c>
      <c r="C121">
        <f>IF(B121="","",COUNTIFS(Trades!$A$5:$A$1004,B121,Trades!$U$5:$U$1004,"?*"))</f>
      </c>
      <c r="D121" s="18">
        <f>IF(B121="","",SUMIFS(Trades!$R$5:$R$1004,Trades!$A$5:$A$1004,B121))</f>
      </c>
      <c r="E121" s="22">
        <f>IF(OR(B121="",N(C121)=0),"",COUNTIFS(Trades!$A$5:$A$1004,B121,Trades!$U$5:$U$1004,"Win")/C121)</f>
      </c>
      <c r="F121" s="18">
        <f>IF(B121="","",SUM($D$5:D121))</f>
      </c>
      <c r="G121">
        <f>IF(B121="","",TEXT(B121,"ddd"))</f>
      </c>
      <c r="H121" s="18">
        <f>IF(B121="","",MAX(0,D121))</f>
      </c>
      <c r="I121" s="18">
        <f>IF(B121="","",MIN(0,D121))</f>
      </c>
    </row>
    <row r="122" spans="1:9" x14ac:dyDescent="0.25">
      <c r="A122">
        <f>ROW()-4</f>
      </c>
      <c r="B122" s="15">
        <f>IFERROR(INDEX(Trades!$A$5:$A$1004,MATCH(A122,Trades!$Y$5:$Y$1004,0)),"")</f>
      </c>
      <c r="C122">
        <f>IF(B122="","",COUNTIFS(Trades!$A$5:$A$1004,B122,Trades!$U$5:$U$1004,"?*"))</f>
      </c>
      <c r="D122" s="18">
        <f>IF(B122="","",SUMIFS(Trades!$R$5:$R$1004,Trades!$A$5:$A$1004,B122))</f>
      </c>
      <c r="E122" s="22">
        <f>IF(OR(B122="",N(C122)=0),"",COUNTIFS(Trades!$A$5:$A$1004,B122,Trades!$U$5:$U$1004,"Win")/C122)</f>
      </c>
      <c r="F122" s="18">
        <f>IF(B122="","",SUM($D$5:D122))</f>
      </c>
      <c r="G122">
        <f>IF(B122="","",TEXT(B122,"ddd"))</f>
      </c>
      <c r="H122" s="18">
        <f>IF(B122="","",MAX(0,D122))</f>
      </c>
      <c r="I122" s="18">
        <f>IF(B122="","",MIN(0,D122))</f>
      </c>
    </row>
    <row r="123" spans="1:9" x14ac:dyDescent="0.25">
      <c r="A123">
        <f>ROW()-4</f>
      </c>
      <c r="B123" s="15">
        <f>IFERROR(INDEX(Trades!$A$5:$A$1004,MATCH(A123,Trades!$Y$5:$Y$1004,0)),"")</f>
      </c>
      <c r="C123">
        <f>IF(B123="","",COUNTIFS(Trades!$A$5:$A$1004,B123,Trades!$U$5:$U$1004,"?*"))</f>
      </c>
      <c r="D123" s="18">
        <f>IF(B123="","",SUMIFS(Trades!$R$5:$R$1004,Trades!$A$5:$A$1004,B123))</f>
      </c>
      <c r="E123" s="22">
        <f>IF(OR(B123="",N(C123)=0),"",COUNTIFS(Trades!$A$5:$A$1004,B123,Trades!$U$5:$U$1004,"Win")/C123)</f>
      </c>
      <c r="F123" s="18">
        <f>IF(B123="","",SUM($D$5:D123))</f>
      </c>
      <c r="G123">
        <f>IF(B123="","",TEXT(B123,"ddd"))</f>
      </c>
      <c r="H123" s="18">
        <f>IF(B123="","",MAX(0,D123))</f>
      </c>
      <c r="I123" s="18">
        <f>IF(B123="","",MIN(0,D123))</f>
      </c>
    </row>
    <row r="124" spans="1:9" x14ac:dyDescent="0.25">
      <c r="A124">
        <f>ROW()-4</f>
      </c>
      <c r="B124" s="15">
        <f>IFERROR(INDEX(Trades!$A$5:$A$1004,MATCH(A124,Trades!$Y$5:$Y$1004,0)),"")</f>
      </c>
      <c r="C124">
        <f>IF(B124="","",COUNTIFS(Trades!$A$5:$A$1004,B124,Trades!$U$5:$U$1004,"?*"))</f>
      </c>
      <c r="D124" s="18">
        <f>IF(B124="","",SUMIFS(Trades!$R$5:$R$1004,Trades!$A$5:$A$1004,B124))</f>
      </c>
      <c r="E124" s="22">
        <f>IF(OR(B124="",N(C124)=0),"",COUNTIFS(Trades!$A$5:$A$1004,B124,Trades!$U$5:$U$1004,"Win")/C124)</f>
      </c>
      <c r="F124" s="18">
        <f>IF(B124="","",SUM($D$5:D124))</f>
      </c>
      <c r="G124">
        <f>IF(B124="","",TEXT(B124,"ddd"))</f>
      </c>
      <c r="H124" s="18">
        <f>IF(B124="","",MAX(0,D124))</f>
      </c>
      <c r="I124" s="18">
        <f>IF(B124="","",MIN(0,D124))</f>
      </c>
    </row>
    <row r="125" spans="1:9" x14ac:dyDescent="0.25">
      <c r="A125">
        <f>ROW()-4</f>
      </c>
      <c r="B125" s="15">
        <f>IFERROR(INDEX(Trades!$A$5:$A$1004,MATCH(A125,Trades!$Y$5:$Y$1004,0)),"")</f>
      </c>
      <c r="C125">
        <f>IF(B125="","",COUNTIFS(Trades!$A$5:$A$1004,B125,Trades!$U$5:$U$1004,"?*"))</f>
      </c>
      <c r="D125" s="18">
        <f>IF(B125="","",SUMIFS(Trades!$R$5:$R$1004,Trades!$A$5:$A$1004,B125))</f>
      </c>
      <c r="E125" s="22">
        <f>IF(OR(B125="",N(C125)=0),"",COUNTIFS(Trades!$A$5:$A$1004,B125,Trades!$U$5:$U$1004,"Win")/C125)</f>
      </c>
      <c r="F125" s="18">
        <f>IF(B125="","",SUM($D$5:D125))</f>
      </c>
      <c r="G125">
        <f>IF(B125="","",TEXT(B125,"ddd"))</f>
      </c>
      <c r="H125" s="18">
        <f>IF(B125="","",MAX(0,D125))</f>
      </c>
      <c r="I125" s="18">
        <f>IF(B125="","",MIN(0,D125))</f>
      </c>
    </row>
    <row r="126" spans="1:9" x14ac:dyDescent="0.25">
      <c r="A126">
        <f>ROW()-4</f>
      </c>
      <c r="B126" s="15">
        <f>IFERROR(INDEX(Trades!$A$5:$A$1004,MATCH(A126,Trades!$Y$5:$Y$1004,0)),"")</f>
      </c>
      <c r="C126">
        <f>IF(B126="","",COUNTIFS(Trades!$A$5:$A$1004,B126,Trades!$U$5:$U$1004,"?*"))</f>
      </c>
      <c r="D126" s="18">
        <f>IF(B126="","",SUMIFS(Trades!$R$5:$R$1004,Trades!$A$5:$A$1004,B126))</f>
      </c>
      <c r="E126" s="22">
        <f>IF(OR(B126="",N(C126)=0),"",COUNTIFS(Trades!$A$5:$A$1004,B126,Trades!$U$5:$U$1004,"Win")/C126)</f>
      </c>
      <c r="F126" s="18">
        <f>IF(B126="","",SUM($D$5:D126))</f>
      </c>
      <c r="G126">
        <f>IF(B126="","",TEXT(B126,"ddd"))</f>
      </c>
      <c r="H126" s="18">
        <f>IF(B126="","",MAX(0,D126))</f>
      </c>
      <c r="I126" s="18">
        <f>IF(B126="","",MIN(0,D126))</f>
      </c>
    </row>
    <row r="127" spans="1:9" x14ac:dyDescent="0.25">
      <c r="A127">
        <f>ROW()-4</f>
      </c>
      <c r="B127" s="15">
        <f>IFERROR(INDEX(Trades!$A$5:$A$1004,MATCH(A127,Trades!$Y$5:$Y$1004,0)),"")</f>
      </c>
      <c r="C127">
        <f>IF(B127="","",COUNTIFS(Trades!$A$5:$A$1004,B127,Trades!$U$5:$U$1004,"?*"))</f>
      </c>
      <c r="D127" s="18">
        <f>IF(B127="","",SUMIFS(Trades!$R$5:$R$1004,Trades!$A$5:$A$1004,B127))</f>
      </c>
      <c r="E127" s="22">
        <f>IF(OR(B127="",N(C127)=0),"",COUNTIFS(Trades!$A$5:$A$1004,B127,Trades!$U$5:$U$1004,"Win")/C127)</f>
      </c>
      <c r="F127" s="18">
        <f>IF(B127="","",SUM($D$5:D127))</f>
      </c>
      <c r="G127">
        <f>IF(B127="","",TEXT(B127,"ddd"))</f>
      </c>
      <c r="H127" s="18">
        <f>IF(B127="","",MAX(0,D127))</f>
      </c>
      <c r="I127" s="18">
        <f>IF(B127="","",MIN(0,D127))</f>
      </c>
    </row>
    <row r="128" spans="1:9" x14ac:dyDescent="0.25">
      <c r="A128">
        <f>ROW()-4</f>
      </c>
      <c r="B128" s="15">
        <f>IFERROR(INDEX(Trades!$A$5:$A$1004,MATCH(A128,Trades!$Y$5:$Y$1004,0)),"")</f>
      </c>
      <c r="C128">
        <f>IF(B128="","",COUNTIFS(Trades!$A$5:$A$1004,B128,Trades!$U$5:$U$1004,"?*"))</f>
      </c>
      <c r="D128" s="18">
        <f>IF(B128="","",SUMIFS(Trades!$R$5:$R$1004,Trades!$A$5:$A$1004,B128))</f>
      </c>
      <c r="E128" s="22">
        <f>IF(OR(B128="",N(C128)=0),"",COUNTIFS(Trades!$A$5:$A$1004,B128,Trades!$U$5:$U$1004,"Win")/C128)</f>
      </c>
      <c r="F128" s="18">
        <f>IF(B128="","",SUM($D$5:D128))</f>
      </c>
      <c r="G128">
        <f>IF(B128="","",TEXT(B128,"ddd"))</f>
      </c>
      <c r="H128" s="18">
        <f>IF(B128="","",MAX(0,D128))</f>
      </c>
      <c r="I128" s="18">
        <f>IF(B128="","",MIN(0,D128))</f>
      </c>
    </row>
    <row r="129" spans="1:9" x14ac:dyDescent="0.25">
      <c r="A129">
        <f>ROW()-4</f>
      </c>
      <c r="B129" s="15">
        <f>IFERROR(INDEX(Trades!$A$5:$A$1004,MATCH(A129,Trades!$Y$5:$Y$1004,0)),"")</f>
      </c>
      <c r="C129">
        <f>IF(B129="","",COUNTIFS(Trades!$A$5:$A$1004,B129,Trades!$U$5:$U$1004,"?*"))</f>
      </c>
      <c r="D129" s="18">
        <f>IF(B129="","",SUMIFS(Trades!$R$5:$R$1004,Trades!$A$5:$A$1004,B129))</f>
      </c>
      <c r="E129" s="22">
        <f>IF(OR(B129="",N(C129)=0),"",COUNTIFS(Trades!$A$5:$A$1004,B129,Trades!$U$5:$U$1004,"Win")/C129)</f>
      </c>
      <c r="F129" s="18">
        <f>IF(B129="","",SUM($D$5:D129))</f>
      </c>
      <c r="G129">
        <f>IF(B129="","",TEXT(B129,"ddd"))</f>
      </c>
      <c r="H129" s="18">
        <f>IF(B129="","",MAX(0,D129))</f>
      </c>
      <c r="I129" s="18">
        <f>IF(B129="","",MIN(0,D129))</f>
      </c>
    </row>
    <row r="130" spans="1:9" x14ac:dyDescent="0.25">
      <c r="A130">
        <f>ROW()-4</f>
      </c>
      <c r="B130" s="15">
        <f>IFERROR(INDEX(Trades!$A$5:$A$1004,MATCH(A130,Trades!$Y$5:$Y$1004,0)),"")</f>
      </c>
      <c r="C130">
        <f>IF(B130="","",COUNTIFS(Trades!$A$5:$A$1004,B130,Trades!$U$5:$U$1004,"?*"))</f>
      </c>
      <c r="D130" s="18">
        <f>IF(B130="","",SUMIFS(Trades!$R$5:$R$1004,Trades!$A$5:$A$1004,B130))</f>
      </c>
      <c r="E130" s="22">
        <f>IF(OR(B130="",N(C130)=0),"",COUNTIFS(Trades!$A$5:$A$1004,B130,Trades!$U$5:$U$1004,"Win")/C130)</f>
      </c>
      <c r="F130" s="18">
        <f>IF(B130="","",SUM($D$5:D130))</f>
      </c>
      <c r="G130">
        <f>IF(B130="","",TEXT(B130,"ddd"))</f>
      </c>
      <c r="H130" s="18">
        <f>IF(B130="","",MAX(0,D130))</f>
      </c>
      <c r="I130" s="18">
        <f>IF(B130="","",MIN(0,D130))</f>
      </c>
    </row>
    <row r="131" spans="1:9" x14ac:dyDescent="0.25">
      <c r="A131">
        <f>ROW()-4</f>
      </c>
      <c r="B131" s="15">
        <f>IFERROR(INDEX(Trades!$A$5:$A$1004,MATCH(A131,Trades!$Y$5:$Y$1004,0)),"")</f>
      </c>
      <c r="C131">
        <f>IF(B131="","",COUNTIFS(Trades!$A$5:$A$1004,B131,Trades!$U$5:$U$1004,"?*"))</f>
      </c>
      <c r="D131" s="18">
        <f>IF(B131="","",SUMIFS(Trades!$R$5:$R$1004,Trades!$A$5:$A$1004,B131))</f>
      </c>
      <c r="E131" s="22">
        <f>IF(OR(B131="",N(C131)=0),"",COUNTIFS(Trades!$A$5:$A$1004,B131,Trades!$U$5:$U$1004,"Win")/C131)</f>
      </c>
      <c r="F131" s="18">
        <f>IF(B131="","",SUM($D$5:D131))</f>
      </c>
      <c r="G131">
        <f>IF(B131="","",TEXT(B131,"ddd"))</f>
      </c>
      <c r="H131" s="18">
        <f>IF(B131="","",MAX(0,D131))</f>
      </c>
      <c r="I131" s="18">
        <f>IF(B131="","",MIN(0,D131))</f>
      </c>
    </row>
    <row r="132" spans="1:9" x14ac:dyDescent="0.25">
      <c r="A132">
        <f>ROW()-4</f>
      </c>
      <c r="B132" s="15">
        <f>IFERROR(INDEX(Trades!$A$5:$A$1004,MATCH(A132,Trades!$Y$5:$Y$1004,0)),"")</f>
      </c>
      <c r="C132">
        <f>IF(B132="","",COUNTIFS(Trades!$A$5:$A$1004,B132,Trades!$U$5:$U$1004,"?*"))</f>
      </c>
      <c r="D132" s="18">
        <f>IF(B132="","",SUMIFS(Trades!$R$5:$R$1004,Trades!$A$5:$A$1004,B132))</f>
      </c>
      <c r="E132" s="22">
        <f>IF(OR(B132="",N(C132)=0),"",COUNTIFS(Trades!$A$5:$A$1004,B132,Trades!$U$5:$U$1004,"Win")/C132)</f>
      </c>
      <c r="F132" s="18">
        <f>IF(B132="","",SUM($D$5:D132))</f>
      </c>
      <c r="G132">
        <f>IF(B132="","",TEXT(B132,"ddd"))</f>
      </c>
      <c r="H132" s="18">
        <f>IF(B132="","",MAX(0,D132))</f>
      </c>
      <c r="I132" s="18">
        <f>IF(B132="","",MIN(0,D132))</f>
      </c>
    </row>
    <row r="133" spans="1:9" x14ac:dyDescent="0.25">
      <c r="A133">
        <f>ROW()-4</f>
      </c>
      <c r="B133" s="15">
        <f>IFERROR(INDEX(Trades!$A$5:$A$1004,MATCH(A133,Trades!$Y$5:$Y$1004,0)),"")</f>
      </c>
      <c r="C133">
        <f>IF(B133="","",COUNTIFS(Trades!$A$5:$A$1004,B133,Trades!$U$5:$U$1004,"?*"))</f>
      </c>
      <c r="D133" s="18">
        <f>IF(B133="","",SUMIFS(Trades!$R$5:$R$1004,Trades!$A$5:$A$1004,B133))</f>
      </c>
      <c r="E133" s="22">
        <f>IF(OR(B133="",N(C133)=0),"",COUNTIFS(Trades!$A$5:$A$1004,B133,Trades!$U$5:$U$1004,"Win")/C133)</f>
      </c>
      <c r="F133" s="18">
        <f>IF(B133="","",SUM($D$5:D133))</f>
      </c>
      <c r="G133">
        <f>IF(B133="","",TEXT(B133,"ddd"))</f>
      </c>
      <c r="H133" s="18">
        <f>IF(B133="","",MAX(0,D133))</f>
      </c>
      <c r="I133" s="18">
        <f>IF(B133="","",MIN(0,D133))</f>
      </c>
    </row>
    <row r="134" spans="1:9" x14ac:dyDescent="0.25">
      <c r="A134">
        <f>ROW()-4</f>
      </c>
      <c r="B134" s="15">
        <f>IFERROR(INDEX(Trades!$A$5:$A$1004,MATCH(A134,Trades!$Y$5:$Y$1004,0)),"")</f>
      </c>
      <c r="C134">
        <f>IF(B134="","",COUNTIFS(Trades!$A$5:$A$1004,B134,Trades!$U$5:$U$1004,"?*"))</f>
      </c>
      <c r="D134" s="18">
        <f>IF(B134="","",SUMIFS(Trades!$R$5:$R$1004,Trades!$A$5:$A$1004,B134))</f>
      </c>
      <c r="E134" s="22">
        <f>IF(OR(B134="",N(C134)=0),"",COUNTIFS(Trades!$A$5:$A$1004,B134,Trades!$U$5:$U$1004,"Win")/C134)</f>
      </c>
      <c r="F134" s="18">
        <f>IF(B134="","",SUM($D$5:D134))</f>
      </c>
      <c r="G134">
        <f>IF(B134="","",TEXT(B134,"ddd"))</f>
      </c>
      <c r="H134" s="18">
        <f>IF(B134="","",MAX(0,D134))</f>
      </c>
      <c r="I134" s="18">
        <f>IF(B134="","",MIN(0,D134))</f>
      </c>
    </row>
    <row r="135" spans="1:9" x14ac:dyDescent="0.25">
      <c r="A135">
        <f>ROW()-4</f>
      </c>
      <c r="B135" s="15">
        <f>IFERROR(INDEX(Trades!$A$5:$A$1004,MATCH(A135,Trades!$Y$5:$Y$1004,0)),"")</f>
      </c>
      <c r="C135">
        <f>IF(B135="","",COUNTIFS(Trades!$A$5:$A$1004,B135,Trades!$U$5:$U$1004,"?*"))</f>
      </c>
      <c r="D135" s="18">
        <f>IF(B135="","",SUMIFS(Trades!$R$5:$R$1004,Trades!$A$5:$A$1004,B135))</f>
      </c>
      <c r="E135" s="22">
        <f>IF(OR(B135="",N(C135)=0),"",COUNTIFS(Trades!$A$5:$A$1004,B135,Trades!$U$5:$U$1004,"Win")/C135)</f>
      </c>
      <c r="F135" s="18">
        <f>IF(B135="","",SUM($D$5:D135))</f>
      </c>
      <c r="G135">
        <f>IF(B135="","",TEXT(B135,"ddd"))</f>
      </c>
      <c r="H135" s="18">
        <f>IF(B135="","",MAX(0,D135))</f>
      </c>
      <c r="I135" s="18">
        <f>IF(B135="","",MIN(0,D135))</f>
      </c>
    </row>
    <row r="136" spans="1:9" x14ac:dyDescent="0.25">
      <c r="A136">
        <f>ROW()-4</f>
      </c>
      <c r="B136" s="15">
        <f>IFERROR(INDEX(Trades!$A$5:$A$1004,MATCH(A136,Trades!$Y$5:$Y$1004,0)),"")</f>
      </c>
      <c r="C136">
        <f>IF(B136="","",COUNTIFS(Trades!$A$5:$A$1004,B136,Trades!$U$5:$U$1004,"?*"))</f>
      </c>
      <c r="D136" s="18">
        <f>IF(B136="","",SUMIFS(Trades!$R$5:$R$1004,Trades!$A$5:$A$1004,B136))</f>
      </c>
      <c r="E136" s="22">
        <f>IF(OR(B136="",N(C136)=0),"",COUNTIFS(Trades!$A$5:$A$1004,B136,Trades!$U$5:$U$1004,"Win")/C136)</f>
      </c>
      <c r="F136" s="18">
        <f>IF(B136="","",SUM($D$5:D136))</f>
      </c>
      <c r="G136">
        <f>IF(B136="","",TEXT(B136,"ddd"))</f>
      </c>
      <c r="H136" s="18">
        <f>IF(B136="","",MAX(0,D136))</f>
      </c>
      <c r="I136" s="18">
        <f>IF(B136="","",MIN(0,D136))</f>
      </c>
    </row>
    <row r="137" spans="1:9" x14ac:dyDescent="0.25">
      <c r="A137">
        <f>ROW()-4</f>
      </c>
      <c r="B137" s="15">
        <f>IFERROR(INDEX(Trades!$A$5:$A$1004,MATCH(A137,Trades!$Y$5:$Y$1004,0)),"")</f>
      </c>
      <c r="C137">
        <f>IF(B137="","",COUNTIFS(Trades!$A$5:$A$1004,B137,Trades!$U$5:$U$1004,"?*"))</f>
      </c>
      <c r="D137" s="18">
        <f>IF(B137="","",SUMIFS(Trades!$R$5:$R$1004,Trades!$A$5:$A$1004,B137))</f>
      </c>
      <c r="E137" s="22">
        <f>IF(OR(B137="",N(C137)=0),"",COUNTIFS(Trades!$A$5:$A$1004,B137,Trades!$U$5:$U$1004,"Win")/C137)</f>
      </c>
      <c r="F137" s="18">
        <f>IF(B137="","",SUM($D$5:D137))</f>
      </c>
      <c r="G137">
        <f>IF(B137="","",TEXT(B137,"ddd"))</f>
      </c>
      <c r="H137" s="18">
        <f>IF(B137="","",MAX(0,D137))</f>
      </c>
      <c r="I137" s="18">
        <f>IF(B137="","",MIN(0,D137))</f>
      </c>
    </row>
    <row r="138" spans="1:9" x14ac:dyDescent="0.25">
      <c r="A138">
        <f>ROW()-4</f>
      </c>
      <c r="B138" s="15">
        <f>IFERROR(INDEX(Trades!$A$5:$A$1004,MATCH(A138,Trades!$Y$5:$Y$1004,0)),"")</f>
      </c>
      <c r="C138">
        <f>IF(B138="","",COUNTIFS(Trades!$A$5:$A$1004,B138,Trades!$U$5:$U$1004,"?*"))</f>
      </c>
      <c r="D138" s="18">
        <f>IF(B138="","",SUMIFS(Trades!$R$5:$R$1004,Trades!$A$5:$A$1004,B138))</f>
      </c>
      <c r="E138" s="22">
        <f>IF(OR(B138="",N(C138)=0),"",COUNTIFS(Trades!$A$5:$A$1004,B138,Trades!$U$5:$U$1004,"Win")/C138)</f>
      </c>
      <c r="F138" s="18">
        <f>IF(B138="","",SUM($D$5:D138))</f>
      </c>
      <c r="G138">
        <f>IF(B138="","",TEXT(B138,"ddd"))</f>
      </c>
      <c r="H138" s="18">
        <f>IF(B138="","",MAX(0,D138))</f>
      </c>
      <c r="I138" s="18">
        <f>IF(B138="","",MIN(0,D138))</f>
      </c>
    </row>
    <row r="139" spans="1:9" x14ac:dyDescent="0.25">
      <c r="A139">
        <f>ROW()-4</f>
      </c>
      <c r="B139" s="15">
        <f>IFERROR(INDEX(Trades!$A$5:$A$1004,MATCH(A139,Trades!$Y$5:$Y$1004,0)),"")</f>
      </c>
      <c r="C139">
        <f>IF(B139="","",COUNTIFS(Trades!$A$5:$A$1004,B139,Trades!$U$5:$U$1004,"?*"))</f>
      </c>
      <c r="D139" s="18">
        <f>IF(B139="","",SUMIFS(Trades!$R$5:$R$1004,Trades!$A$5:$A$1004,B139))</f>
      </c>
      <c r="E139" s="22">
        <f>IF(OR(B139="",N(C139)=0),"",COUNTIFS(Trades!$A$5:$A$1004,B139,Trades!$U$5:$U$1004,"Win")/C139)</f>
      </c>
      <c r="F139" s="18">
        <f>IF(B139="","",SUM($D$5:D139))</f>
      </c>
      <c r="G139">
        <f>IF(B139="","",TEXT(B139,"ddd"))</f>
      </c>
      <c r="H139" s="18">
        <f>IF(B139="","",MAX(0,D139))</f>
      </c>
      <c r="I139" s="18">
        <f>IF(B139="","",MIN(0,D139))</f>
      </c>
    </row>
    <row r="140" spans="1:9" x14ac:dyDescent="0.25">
      <c r="A140">
        <f>ROW()-4</f>
      </c>
      <c r="B140" s="15">
        <f>IFERROR(INDEX(Trades!$A$5:$A$1004,MATCH(A140,Trades!$Y$5:$Y$1004,0)),"")</f>
      </c>
      <c r="C140">
        <f>IF(B140="","",COUNTIFS(Trades!$A$5:$A$1004,B140,Trades!$U$5:$U$1004,"?*"))</f>
      </c>
      <c r="D140" s="18">
        <f>IF(B140="","",SUMIFS(Trades!$R$5:$R$1004,Trades!$A$5:$A$1004,B140))</f>
      </c>
      <c r="E140" s="22">
        <f>IF(OR(B140="",N(C140)=0),"",COUNTIFS(Trades!$A$5:$A$1004,B140,Trades!$U$5:$U$1004,"Win")/C140)</f>
      </c>
      <c r="F140" s="18">
        <f>IF(B140="","",SUM($D$5:D140))</f>
      </c>
      <c r="G140">
        <f>IF(B140="","",TEXT(B140,"ddd"))</f>
      </c>
      <c r="H140" s="18">
        <f>IF(B140="","",MAX(0,D140))</f>
      </c>
      <c r="I140" s="18">
        <f>IF(B140="","",MIN(0,D140))</f>
      </c>
    </row>
    <row r="141" spans="1:9" x14ac:dyDescent="0.25">
      <c r="A141">
        <f>ROW()-4</f>
      </c>
      <c r="B141" s="15">
        <f>IFERROR(INDEX(Trades!$A$5:$A$1004,MATCH(A141,Trades!$Y$5:$Y$1004,0)),"")</f>
      </c>
      <c r="C141">
        <f>IF(B141="","",COUNTIFS(Trades!$A$5:$A$1004,B141,Trades!$U$5:$U$1004,"?*"))</f>
      </c>
      <c r="D141" s="18">
        <f>IF(B141="","",SUMIFS(Trades!$R$5:$R$1004,Trades!$A$5:$A$1004,B141))</f>
      </c>
      <c r="E141" s="22">
        <f>IF(OR(B141="",N(C141)=0),"",COUNTIFS(Trades!$A$5:$A$1004,B141,Trades!$U$5:$U$1004,"Win")/C141)</f>
      </c>
      <c r="F141" s="18">
        <f>IF(B141="","",SUM($D$5:D141))</f>
      </c>
      <c r="G141">
        <f>IF(B141="","",TEXT(B141,"ddd"))</f>
      </c>
      <c r="H141" s="18">
        <f>IF(B141="","",MAX(0,D141))</f>
      </c>
      <c r="I141" s="18">
        <f>IF(B141="","",MIN(0,D141))</f>
      </c>
    </row>
    <row r="142" spans="1:9" x14ac:dyDescent="0.25">
      <c r="A142">
        <f>ROW()-4</f>
      </c>
      <c r="B142" s="15">
        <f>IFERROR(INDEX(Trades!$A$5:$A$1004,MATCH(A142,Trades!$Y$5:$Y$1004,0)),"")</f>
      </c>
      <c r="C142">
        <f>IF(B142="","",COUNTIFS(Trades!$A$5:$A$1004,B142,Trades!$U$5:$U$1004,"?*"))</f>
      </c>
      <c r="D142" s="18">
        <f>IF(B142="","",SUMIFS(Trades!$R$5:$R$1004,Trades!$A$5:$A$1004,B142))</f>
      </c>
      <c r="E142" s="22">
        <f>IF(OR(B142="",N(C142)=0),"",COUNTIFS(Trades!$A$5:$A$1004,B142,Trades!$U$5:$U$1004,"Win")/C142)</f>
      </c>
      <c r="F142" s="18">
        <f>IF(B142="","",SUM($D$5:D142))</f>
      </c>
      <c r="G142">
        <f>IF(B142="","",TEXT(B142,"ddd"))</f>
      </c>
      <c r="H142" s="18">
        <f>IF(B142="","",MAX(0,D142))</f>
      </c>
      <c r="I142" s="18">
        <f>IF(B142="","",MIN(0,D142))</f>
      </c>
    </row>
    <row r="143" spans="1:9" x14ac:dyDescent="0.25">
      <c r="A143">
        <f>ROW()-4</f>
      </c>
      <c r="B143" s="15">
        <f>IFERROR(INDEX(Trades!$A$5:$A$1004,MATCH(A143,Trades!$Y$5:$Y$1004,0)),"")</f>
      </c>
      <c r="C143">
        <f>IF(B143="","",COUNTIFS(Trades!$A$5:$A$1004,B143,Trades!$U$5:$U$1004,"?*"))</f>
      </c>
      <c r="D143" s="18">
        <f>IF(B143="","",SUMIFS(Trades!$R$5:$R$1004,Trades!$A$5:$A$1004,B143))</f>
      </c>
      <c r="E143" s="22">
        <f>IF(OR(B143="",N(C143)=0),"",COUNTIFS(Trades!$A$5:$A$1004,B143,Trades!$U$5:$U$1004,"Win")/C143)</f>
      </c>
      <c r="F143" s="18">
        <f>IF(B143="","",SUM($D$5:D143))</f>
      </c>
      <c r="G143">
        <f>IF(B143="","",TEXT(B143,"ddd"))</f>
      </c>
      <c r="H143" s="18">
        <f>IF(B143="","",MAX(0,D143))</f>
      </c>
      <c r="I143" s="18">
        <f>IF(B143="","",MIN(0,D143))</f>
      </c>
    </row>
    <row r="144" spans="1:9" x14ac:dyDescent="0.25">
      <c r="A144">
        <f>ROW()-4</f>
      </c>
      <c r="B144" s="15">
        <f>IFERROR(INDEX(Trades!$A$5:$A$1004,MATCH(A144,Trades!$Y$5:$Y$1004,0)),"")</f>
      </c>
      <c r="C144">
        <f>IF(B144="","",COUNTIFS(Trades!$A$5:$A$1004,B144,Trades!$U$5:$U$1004,"?*"))</f>
      </c>
      <c r="D144" s="18">
        <f>IF(B144="","",SUMIFS(Trades!$R$5:$R$1004,Trades!$A$5:$A$1004,B144))</f>
      </c>
      <c r="E144" s="22">
        <f>IF(OR(B144="",N(C144)=0),"",COUNTIFS(Trades!$A$5:$A$1004,B144,Trades!$U$5:$U$1004,"Win")/C144)</f>
      </c>
      <c r="F144" s="18">
        <f>IF(B144="","",SUM($D$5:D144))</f>
      </c>
      <c r="G144">
        <f>IF(B144="","",TEXT(B144,"ddd"))</f>
      </c>
      <c r="H144" s="18">
        <f>IF(B144="","",MAX(0,D144))</f>
      </c>
      <c r="I144" s="18">
        <f>IF(B144="","",MIN(0,D144))</f>
      </c>
    </row>
    <row r="145" spans="1:9" x14ac:dyDescent="0.25">
      <c r="A145">
        <f>ROW()-4</f>
      </c>
      <c r="B145" s="15">
        <f>IFERROR(INDEX(Trades!$A$5:$A$1004,MATCH(A145,Trades!$Y$5:$Y$1004,0)),"")</f>
      </c>
      <c r="C145">
        <f>IF(B145="","",COUNTIFS(Trades!$A$5:$A$1004,B145,Trades!$U$5:$U$1004,"?*"))</f>
      </c>
      <c r="D145" s="18">
        <f>IF(B145="","",SUMIFS(Trades!$R$5:$R$1004,Trades!$A$5:$A$1004,B145))</f>
      </c>
      <c r="E145" s="22">
        <f>IF(OR(B145="",N(C145)=0),"",COUNTIFS(Trades!$A$5:$A$1004,B145,Trades!$U$5:$U$1004,"Win")/C145)</f>
      </c>
      <c r="F145" s="18">
        <f>IF(B145="","",SUM($D$5:D145))</f>
      </c>
      <c r="G145">
        <f>IF(B145="","",TEXT(B145,"ddd"))</f>
      </c>
      <c r="H145" s="18">
        <f>IF(B145="","",MAX(0,D145))</f>
      </c>
      <c r="I145" s="18">
        <f>IF(B145="","",MIN(0,D145))</f>
      </c>
    </row>
    <row r="146" spans="1:9" x14ac:dyDescent="0.25">
      <c r="A146">
        <f>ROW()-4</f>
      </c>
      <c r="B146" s="15">
        <f>IFERROR(INDEX(Trades!$A$5:$A$1004,MATCH(A146,Trades!$Y$5:$Y$1004,0)),"")</f>
      </c>
      <c r="C146">
        <f>IF(B146="","",COUNTIFS(Trades!$A$5:$A$1004,B146,Trades!$U$5:$U$1004,"?*"))</f>
      </c>
      <c r="D146" s="18">
        <f>IF(B146="","",SUMIFS(Trades!$R$5:$R$1004,Trades!$A$5:$A$1004,B146))</f>
      </c>
      <c r="E146" s="22">
        <f>IF(OR(B146="",N(C146)=0),"",COUNTIFS(Trades!$A$5:$A$1004,B146,Trades!$U$5:$U$1004,"Win")/C146)</f>
      </c>
      <c r="F146" s="18">
        <f>IF(B146="","",SUM($D$5:D146))</f>
      </c>
      <c r="G146">
        <f>IF(B146="","",TEXT(B146,"ddd"))</f>
      </c>
      <c r="H146" s="18">
        <f>IF(B146="","",MAX(0,D146))</f>
      </c>
      <c r="I146" s="18">
        <f>IF(B146="","",MIN(0,D146))</f>
      </c>
    </row>
    <row r="147" spans="1:9" x14ac:dyDescent="0.25">
      <c r="A147">
        <f>ROW()-4</f>
      </c>
      <c r="B147" s="15">
        <f>IFERROR(INDEX(Trades!$A$5:$A$1004,MATCH(A147,Trades!$Y$5:$Y$1004,0)),"")</f>
      </c>
      <c r="C147">
        <f>IF(B147="","",COUNTIFS(Trades!$A$5:$A$1004,B147,Trades!$U$5:$U$1004,"?*"))</f>
      </c>
      <c r="D147" s="18">
        <f>IF(B147="","",SUMIFS(Trades!$R$5:$R$1004,Trades!$A$5:$A$1004,B147))</f>
      </c>
      <c r="E147" s="22">
        <f>IF(OR(B147="",N(C147)=0),"",COUNTIFS(Trades!$A$5:$A$1004,B147,Trades!$U$5:$U$1004,"Win")/C147)</f>
      </c>
      <c r="F147" s="18">
        <f>IF(B147="","",SUM($D$5:D147))</f>
      </c>
      <c r="G147">
        <f>IF(B147="","",TEXT(B147,"ddd"))</f>
      </c>
      <c r="H147" s="18">
        <f>IF(B147="","",MAX(0,D147))</f>
      </c>
      <c r="I147" s="18">
        <f>IF(B147="","",MIN(0,D147))</f>
      </c>
    </row>
    <row r="148" spans="1:9" x14ac:dyDescent="0.25">
      <c r="A148">
        <f>ROW()-4</f>
      </c>
      <c r="B148" s="15">
        <f>IFERROR(INDEX(Trades!$A$5:$A$1004,MATCH(A148,Trades!$Y$5:$Y$1004,0)),"")</f>
      </c>
      <c r="C148">
        <f>IF(B148="","",COUNTIFS(Trades!$A$5:$A$1004,B148,Trades!$U$5:$U$1004,"?*"))</f>
      </c>
      <c r="D148" s="18">
        <f>IF(B148="","",SUMIFS(Trades!$R$5:$R$1004,Trades!$A$5:$A$1004,B148))</f>
      </c>
      <c r="E148" s="22">
        <f>IF(OR(B148="",N(C148)=0),"",COUNTIFS(Trades!$A$5:$A$1004,B148,Trades!$U$5:$U$1004,"Win")/C148)</f>
      </c>
      <c r="F148" s="18">
        <f>IF(B148="","",SUM($D$5:D148))</f>
      </c>
      <c r="G148">
        <f>IF(B148="","",TEXT(B148,"ddd"))</f>
      </c>
      <c r="H148" s="18">
        <f>IF(B148="","",MAX(0,D148))</f>
      </c>
      <c r="I148" s="18">
        <f>IF(B148="","",MIN(0,D148))</f>
      </c>
    </row>
    <row r="149" spans="1:9" x14ac:dyDescent="0.25">
      <c r="A149">
        <f>ROW()-4</f>
      </c>
      <c r="B149" s="15">
        <f>IFERROR(INDEX(Trades!$A$5:$A$1004,MATCH(A149,Trades!$Y$5:$Y$1004,0)),"")</f>
      </c>
      <c r="C149">
        <f>IF(B149="","",COUNTIFS(Trades!$A$5:$A$1004,B149,Trades!$U$5:$U$1004,"?*"))</f>
      </c>
      <c r="D149" s="18">
        <f>IF(B149="","",SUMIFS(Trades!$R$5:$R$1004,Trades!$A$5:$A$1004,B149))</f>
      </c>
      <c r="E149" s="22">
        <f>IF(OR(B149="",N(C149)=0),"",COUNTIFS(Trades!$A$5:$A$1004,B149,Trades!$U$5:$U$1004,"Win")/C149)</f>
      </c>
      <c r="F149" s="18">
        <f>IF(B149="","",SUM($D$5:D149))</f>
      </c>
      <c r="G149">
        <f>IF(B149="","",TEXT(B149,"ddd"))</f>
      </c>
      <c r="H149" s="18">
        <f>IF(B149="","",MAX(0,D149))</f>
      </c>
      <c r="I149" s="18">
        <f>IF(B149="","",MIN(0,D149))</f>
      </c>
    </row>
    <row r="150" spans="1:9" x14ac:dyDescent="0.25">
      <c r="A150">
        <f>ROW()-4</f>
      </c>
      <c r="B150" s="15">
        <f>IFERROR(INDEX(Trades!$A$5:$A$1004,MATCH(A150,Trades!$Y$5:$Y$1004,0)),"")</f>
      </c>
      <c r="C150">
        <f>IF(B150="","",COUNTIFS(Trades!$A$5:$A$1004,B150,Trades!$U$5:$U$1004,"?*"))</f>
      </c>
      <c r="D150" s="18">
        <f>IF(B150="","",SUMIFS(Trades!$R$5:$R$1004,Trades!$A$5:$A$1004,B150))</f>
      </c>
      <c r="E150" s="22">
        <f>IF(OR(B150="",N(C150)=0),"",COUNTIFS(Trades!$A$5:$A$1004,B150,Trades!$U$5:$U$1004,"Win")/C150)</f>
      </c>
      <c r="F150" s="18">
        <f>IF(B150="","",SUM($D$5:D150))</f>
      </c>
      <c r="G150">
        <f>IF(B150="","",TEXT(B150,"ddd"))</f>
      </c>
      <c r="H150" s="18">
        <f>IF(B150="","",MAX(0,D150))</f>
      </c>
      <c r="I150" s="18">
        <f>IF(B150="","",MIN(0,D150))</f>
      </c>
    </row>
    <row r="151" spans="1:9" x14ac:dyDescent="0.25">
      <c r="A151">
        <f>ROW()-4</f>
      </c>
      <c r="B151" s="15">
        <f>IFERROR(INDEX(Trades!$A$5:$A$1004,MATCH(A151,Trades!$Y$5:$Y$1004,0)),"")</f>
      </c>
      <c r="C151">
        <f>IF(B151="","",COUNTIFS(Trades!$A$5:$A$1004,B151,Trades!$U$5:$U$1004,"?*"))</f>
      </c>
      <c r="D151" s="18">
        <f>IF(B151="","",SUMIFS(Trades!$R$5:$R$1004,Trades!$A$5:$A$1004,B151))</f>
      </c>
      <c r="E151" s="22">
        <f>IF(OR(B151="",N(C151)=0),"",COUNTIFS(Trades!$A$5:$A$1004,B151,Trades!$U$5:$U$1004,"Win")/C151)</f>
      </c>
      <c r="F151" s="18">
        <f>IF(B151="","",SUM($D$5:D151))</f>
      </c>
      <c r="G151">
        <f>IF(B151="","",TEXT(B151,"ddd"))</f>
      </c>
      <c r="H151" s="18">
        <f>IF(B151="","",MAX(0,D151))</f>
      </c>
      <c r="I151" s="18">
        <f>IF(B151="","",MIN(0,D151))</f>
      </c>
    </row>
    <row r="152" spans="1:9" x14ac:dyDescent="0.25">
      <c r="A152">
        <f>ROW()-4</f>
      </c>
      <c r="B152" s="15">
        <f>IFERROR(INDEX(Trades!$A$5:$A$1004,MATCH(A152,Trades!$Y$5:$Y$1004,0)),"")</f>
      </c>
      <c r="C152">
        <f>IF(B152="","",COUNTIFS(Trades!$A$5:$A$1004,B152,Trades!$U$5:$U$1004,"?*"))</f>
      </c>
      <c r="D152" s="18">
        <f>IF(B152="","",SUMIFS(Trades!$R$5:$R$1004,Trades!$A$5:$A$1004,B152))</f>
      </c>
      <c r="E152" s="22">
        <f>IF(OR(B152="",N(C152)=0),"",COUNTIFS(Trades!$A$5:$A$1004,B152,Trades!$U$5:$U$1004,"Win")/C152)</f>
      </c>
      <c r="F152" s="18">
        <f>IF(B152="","",SUM($D$5:D152))</f>
      </c>
      <c r="G152">
        <f>IF(B152="","",TEXT(B152,"ddd"))</f>
      </c>
      <c r="H152" s="18">
        <f>IF(B152="","",MAX(0,D152))</f>
      </c>
      <c r="I152" s="18">
        <f>IF(B152="","",MIN(0,D152))</f>
      </c>
    </row>
    <row r="153" spans="1:9" x14ac:dyDescent="0.25">
      <c r="A153">
        <f>ROW()-4</f>
      </c>
      <c r="B153" s="15">
        <f>IFERROR(INDEX(Trades!$A$5:$A$1004,MATCH(A153,Trades!$Y$5:$Y$1004,0)),"")</f>
      </c>
      <c r="C153">
        <f>IF(B153="","",COUNTIFS(Trades!$A$5:$A$1004,B153,Trades!$U$5:$U$1004,"?*"))</f>
      </c>
      <c r="D153" s="18">
        <f>IF(B153="","",SUMIFS(Trades!$R$5:$R$1004,Trades!$A$5:$A$1004,B153))</f>
      </c>
      <c r="E153" s="22">
        <f>IF(OR(B153="",N(C153)=0),"",COUNTIFS(Trades!$A$5:$A$1004,B153,Trades!$U$5:$U$1004,"Win")/C153)</f>
      </c>
      <c r="F153" s="18">
        <f>IF(B153="","",SUM($D$5:D153))</f>
      </c>
      <c r="G153">
        <f>IF(B153="","",TEXT(B153,"ddd"))</f>
      </c>
      <c r="H153" s="18">
        <f>IF(B153="","",MAX(0,D153))</f>
      </c>
      <c r="I153" s="18">
        <f>IF(B153="","",MIN(0,D153))</f>
      </c>
    </row>
    <row r="154" spans="1:9" x14ac:dyDescent="0.25">
      <c r="A154">
        <f>ROW()-4</f>
      </c>
      <c r="B154" s="15">
        <f>IFERROR(INDEX(Trades!$A$5:$A$1004,MATCH(A154,Trades!$Y$5:$Y$1004,0)),"")</f>
      </c>
      <c r="C154">
        <f>IF(B154="","",COUNTIFS(Trades!$A$5:$A$1004,B154,Trades!$U$5:$U$1004,"?*"))</f>
      </c>
      <c r="D154" s="18">
        <f>IF(B154="","",SUMIFS(Trades!$R$5:$R$1004,Trades!$A$5:$A$1004,B154))</f>
      </c>
      <c r="E154" s="22">
        <f>IF(OR(B154="",N(C154)=0),"",COUNTIFS(Trades!$A$5:$A$1004,B154,Trades!$U$5:$U$1004,"Win")/C154)</f>
      </c>
      <c r="F154" s="18">
        <f>IF(B154="","",SUM($D$5:D154))</f>
      </c>
      <c r="G154">
        <f>IF(B154="","",TEXT(B154,"ddd"))</f>
      </c>
      <c r="H154" s="18">
        <f>IF(B154="","",MAX(0,D154))</f>
      </c>
      <c r="I154" s="18">
        <f>IF(B154="","",MIN(0,D154))</f>
      </c>
    </row>
    <row r="155" spans="1:9" x14ac:dyDescent="0.25">
      <c r="A155">
        <f>ROW()-4</f>
      </c>
      <c r="B155" s="15">
        <f>IFERROR(INDEX(Trades!$A$5:$A$1004,MATCH(A155,Trades!$Y$5:$Y$1004,0)),"")</f>
      </c>
      <c r="C155">
        <f>IF(B155="","",COUNTIFS(Trades!$A$5:$A$1004,B155,Trades!$U$5:$U$1004,"?*"))</f>
      </c>
      <c r="D155" s="18">
        <f>IF(B155="","",SUMIFS(Trades!$R$5:$R$1004,Trades!$A$5:$A$1004,B155))</f>
      </c>
      <c r="E155" s="22">
        <f>IF(OR(B155="",N(C155)=0),"",COUNTIFS(Trades!$A$5:$A$1004,B155,Trades!$U$5:$U$1004,"Win")/C155)</f>
      </c>
      <c r="F155" s="18">
        <f>IF(B155="","",SUM($D$5:D155))</f>
      </c>
      <c r="G155">
        <f>IF(B155="","",TEXT(B155,"ddd"))</f>
      </c>
      <c r="H155" s="18">
        <f>IF(B155="","",MAX(0,D155))</f>
      </c>
      <c r="I155" s="18">
        <f>IF(B155="","",MIN(0,D155))</f>
      </c>
    </row>
    <row r="156" spans="1:9" x14ac:dyDescent="0.25">
      <c r="A156">
        <f>ROW()-4</f>
      </c>
      <c r="B156" s="15">
        <f>IFERROR(INDEX(Trades!$A$5:$A$1004,MATCH(A156,Trades!$Y$5:$Y$1004,0)),"")</f>
      </c>
      <c r="C156">
        <f>IF(B156="","",COUNTIFS(Trades!$A$5:$A$1004,B156,Trades!$U$5:$U$1004,"?*"))</f>
      </c>
      <c r="D156" s="18">
        <f>IF(B156="","",SUMIFS(Trades!$R$5:$R$1004,Trades!$A$5:$A$1004,B156))</f>
      </c>
      <c r="E156" s="22">
        <f>IF(OR(B156="",N(C156)=0),"",COUNTIFS(Trades!$A$5:$A$1004,B156,Trades!$U$5:$U$1004,"Win")/C156)</f>
      </c>
      <c r="F156" s="18">
        <f>IF(B156="","",SUM($D$5:D156))</f>
      </c>
      <c r="G156">
        <f>IF(B156="","",TEXT(B156,"ddd"))</f>
      </c>
      <c r="H156" s="18">
        <f>IF(B156="","",MAX(0,D156))</f>
      </c>
      <c r="I156" s="18">
        <f>IF(B156="","",MIN(0,D156))</f>
      </c>
    </row>
    <row r="157" spans="1:9" x14ac:dyDescent="0.25">
      <c r="A157">
        <f>ROW()-4</f>
      </c>
      <c r="B157" s="15">
        <f>IFERROR(INDEX(Trades!$A$5:$A$1004,MATCH(A157,Trades!$Y$5:$Y$1004,0)),"")</f>
      </c>
      <c r="C157">
        <f>IF(B157="","",COUNTIFS(Trades!$A$5:$A$1004,B157,Trades!$U$5:$U$1004,"?*"))</f>
      </c>
      <c r="D157" s="18">
        <f>IF(B157="","",SUMIFS(Trades!$R$5:$R$1004,Trades!$A$5:$A$1004,B157))</f>
      </c>
      <c r="E157" s="22">
        <f>IF(OR(B157="",N(C157)=0),"",COUNTIFS(Trades!$A$5:$A$1004,B157,Trades!$U$5:$U$1004,"Win")/C157)</f>
      </c>
      <c r="F157" s="18">
        <f>IF(B157="","",SUM($D$5:D157))</f>
      </c>
      <c r="G157">
        <f>IF(B157="","",TEXT(B157,"ddd"))</f>
      </c>
      <c r="H157" s="18">
        <f>IF(B157="","",MAX(0,D157))</f>
      </c>
      <c r="I157" s="18">
        <f>IF(B157="","",MIN(0,D157))</f>
      </c>
    </row>
    <row r="158" spans="1:9" x14ac:dyDescent="0.25">
      <c r="A158">
        <f>ROW()-4</f>
      </c>
      <c r="B158" s="15">
        <f>IFERROR(INDEX(Trades!$A$5:$A$1004,MATCH(A158,Trades!$Y$5:$Y$1004,0)),"")</f>
      </c>
      <c r="C158">
        <f>IF(B158="","",COUNTIFS(Trades!$A$5:$A$1004,B158,Trades!$U$5:$U$1004,"?*"))</f>
      </c>
      <c r="D158" s="18">
        <f>IF(B158="","",SUMIFS(Trades!$R$5:$R$1004,Trades!$A$5:$A$1004,B158))</f>
      </c>
      <c r="E158" s="22">
        <f>IF(OR(B158="",N(C158)=0),"",COUNTIFS(Trades!$A$5:$A$1004,B158,Trades!$U$5:$U$1004,"Win")/C158)</f>
      </c>
      <c r="F158" s="18">
        <f>IF(B158="","",SUM($D$5:D158))</f>
      </c>
      <c r="G158">
        <f>IF(B158="","",TEXT(B158,"ddd"))</f>
      </c>
      <c r="H158" s="18">
        <f>IF(B158="","",MAX(0,D158))</f>
      </c>
      <c r="I158" s="18">
        <f>IF(B158="","",MIN(0,D158))</f>
      </c>
    </row>
    <row r="159" spans="1:9" x14ac:dyDescent="0.25">
      <c r="A159">
        <f>ROW()-4</f>
      </c>
      <c r="B159" s="15">
        <f>IFERROR(INDEX(Trades!$A$5:$A$1004,MATCH(A159,Trades!$Y$5:$Y$1004,0)),"")</f>
      </c>
      <c r="C159">
        <f>IF(B159="","",COUNTIFS(Trades!$A$5:$A$1004,B159,Trades!$U$5:$U$1004,"?*"))</f>
      </c>
      <c r="D159" s="18">
        <f>IF(B159="","",SUMIFS(Trades!$R$5:$R$1004,Trades!$A$5:$A$1004,B159))</f>
      </c>
      <c r="E159" s="22">
        <f>IF(OR(B159="",N(C159)=0),"",COUNTIFS(Trades!$A$5:$A$1004,B159,Trades!$U$5:$U$1004,"Win")/C159)</f>
      </c>
      <c r="F159" s="18">
        <f>IF(B159="","",SUM($D$5:D159))</f>
      </c>
      <c r="G159">
        <f>IF(B159="","",TEXT(B159,"ddd"))</f>
      </c>
      <c r="H159" s="18">
        <f>IF(B159="","",MAX(0,D159))</f>
      </c>
      <c r="I159" s="18">
        <f>IF(B159="","",MIN(0,D159))</f>
      </c>
    </row>
    <row r="160" spans="1:9" x14ac:dyDescent="0.25">
      <c r="A160">
        <f>ROW()-4</f>
      </c>
      <c r="B160" s="15">
        <f>IFERROR(INDEX(Trades!$A$5:$A$1004,MATCH(A160,Trades!$Y$5:$Y$1004,0)),"")</f>
      </c>
      <c r="C160">
        <f>IF(B160="","",COUNTIFS(Trades!$A$5:$A$1004,B160,Trades!$U$5:$U$1004,"?*"))</f>
      </c>
      <c r="D160" s="18">
        <f>IF(B160="","",SUMIFS(Trades!$R$5:$R$1004,Trades!$A$5:$A$1004,B160))</f>
      </c>
      <c r="E160" s="22">
        <f>IF(OR(B160="",N(C160)=0),"",COUNTIFS(Trades!$A$5:$A$1004,B160,Trades!$U$5:$U$1004,"Win")/C160)</f>
      </c>
      <c r="F160" s="18">
        <f>IF(B160="","",SUM($D$5:D160))</f>
      </c>
      <c r="G160">
        <f>IF(B160="","",TEXT(B160,"ddd"))</f>
      </c>
      <c r="H160" s="18">
        <f>IF(B160="","",MAX(0,D160))</f>
      </c>
      <c r="I160" s="18">
        <f>IF(B160="","",MIN(0,D160))</f>
      </c>
    </row>
    <row r="161" spans="1:9" x14ac:dyDescent="0.25">
      <c r="A161">
        <f>ROW()-4</f>
      </c>
      <c r="B161" s="15">
        <f>IFERROR(INDEX(Trades!$A$5:$A$1004,MATCH(A161,Trades!$Y$5:$Y$1004,0)),"")</f>
      </c>
      <c r="C161">
        <f>IF(B161="","",COUNTIFS(Trades!$A$5:$A$1004,B161,Trades!$U$5:$U$1004,"?*"))</f>
      </c>
      <c r="D161" s="18">
        <f>IF(B161="","",SUMIFS(Trades!$R$5:$R$1004,Trades!$A$5:$A$1004,B161))</f>
      </c>
      <c r="E161" s="22">
        <f>IF(OR(B161="",N(C161)=0),"",COUNTIFS(Trades!$A$5:$A$1004,B161,Trades!$U$5:$U$1004,"Win")/C161)</f>
      </c>
      <c r="F161" s="18">
        <f>IF(B161="","",SUM($D$5:D161))</f>
      </c>
      <c r="G161">
        <f>IF(B161="","",TEXT(B161,"ddd"))</f>
      </c>
      <c r="H161" s="18">
        <f>IF(B161="","",MAX(0,D161))</f>
      </c>
      <c r="I161" s="18">
        <f>IF(B161="","",MIN(0,D161))</f>
      </c>
    </row>
    <row r="162" spans="1:9" x14ac:dyDescent="0.25">
      <c r="A162">
        <f>ROW()-4</f>
      </c>
      <c r="B162" s="15">
        <f>IFERROR(INDEX(Trades!$A$5:$A$1004,MATCH(A162,Trades!$Y$5:$Y$1004,0)),"")</f>
      </c>
      <c r="C162">
        <f>IF(B162="","",COUNTIFS(Trades!$A$5:$A$1004,B162,Trades!$U$5:$U$1004,"?*"))</f>
      </c>
      <c r="D162" s="18">
        <f>IF(B162="","",SUMIFS(Trades!$R$5:$R$1004,Trades!$A$5:$A$1004,B162))</f>
      </c>
      <c r="E162" s="22">
        <f>IF(OR(B162="",N(C162)=0),"",COUNTIFS(Trades!$A$5:$A$1004,B162,Trades!$U$5:$U$1004,"Win")/C162)</f>
      </c>
      <c r="F162" s="18">
        <f>IF(B162="","",SUM($D$5:D162))</f>
      </c>
      <c r="G162">
        <f>IF(B162="","",TEXT(B162,"ddd"))</f>
      </c>
      <c r="H162" s="18">
        <f>IF(B162="","",MAX(0,D162))</f>
      </c>
      <c r="I162" s="18">
        <f>IF(B162="","",MIN(0,D162))</f>
      </c>
    </row>
    <row r="163" spans="1:9" x14ac:dyDescent="0.25">
      <c r="A163">
        <f>ROW()-4</f>
      </c>
      <c r="B163" s="15">
        <f>IFERROR(INDEX(Trades!$A$5:$A$1004,MATCH(A163,Trades!$Y$5:$Y$1004,0)),"")</f>
      </c>
      <c r="C163">
        <f>IF(B163="","",COUNTIFS(Trades!$A$5:$A$1004,B163,Trades!$U$5:$U$1004,"?*"))</f>
      </c>
      <c r="D163" s="18">
        <f>IF(B163="","",SUMIFS(Trades!$R$5:$R$1004,Trades!$A$5:$A$1004,B163))</f>
      </c>
      <c r="E163" s="22">
        <f>IF(OR(B163="",N(C163)=0),"",COUNTIFS(Trades!$A$5:$A$1004,B163,Trades!$U$5:$U$1004,"Win")/C163)</f>
      </c>
      <c r="F163" s="18">
        <f>IF(B163="","",SUM($D$5:D163))</f>
      </c>
      <c r="G163">
        <f>IF(B163="","",TEXT(B163,"ddd"))</f>
      </c>
      <c r="H163" s="18">
        <f>IF(B163="","",MAX(0,D163))</f>
      </c>
      <c r="I163" s="18">
        <f>IF(B163="","",MIN(0,D163))</f>
      </c>
    </row>
    <row r="164" spans="1:9" x14ac:dyDescent="0.25">
      <c r="A164">
        <f>ROW()-4</f>
      </c>
      <c r="B164" s="15">
        <f>IFERROR(INDEX(Trades!$A$5:$A$1004,MATCH(A164,Trades!$Y$5:$Y$1004,0)),"")</f>
      </c>
      <c r="C164">
        <f>IF(B164="","",COUNTIFS(Trades!$A$5:$A$1004,B164,Trades!$U$5:$U$1004,"?*"))</f>
      </c>
      <c r="D164" s="18">
        <f>IF(B164="","",SUMIFS(Trades!$R$5:$R$1004,Trades!$A$5:$A$1004,B164))</f>
      </c>
      <c r="E164" s="22">
        <f>IF(OR(B164="",N(C164)=0),"",COUNTIFS(Trades!$A$5:$A$1004,B164,Trades!$U$5:$U$1004,"Win")/C164)</f>
      </c>
      <c r="F164" s="18">
        <f>IF(B164="","",SUM($D$5:D164))</f>
      </c>
      <c r="G164">
        <f>IF(B164="","",TEXT(B164,"ddd"))</f>
      </c>
      <c r="H164" s="18">
        <f>IF(B164="","",MAX(0,D164))</f>
      </c>
      <c r="I164" s="18">
        <f>IF(B164="","",MIN(0,D164))</f>
      </c>
    </row>
    <row r="165" spans="1:9" x14ac:dyDescent="0.25">
      <c r="A165">
        <f>ROW()-4</f>
      </c>
      <c r="B165" s="15">
        <f>IFERROR(INDEX(Trades!$A$5:$A$1004,MATCH(A165,Trades!$Y$5:$Y$1004,0)),"")</f>
      </c>
      <c r="C165">
        <f>IF(B165="","",COUNTIFS(Trades!$A$5:$A$1004,B165,Trades!$U$5:$U$1004,"?*"))</f>
      </c>
      <c r="D165" s="18">
        <f>IF(B165="","",SUMIFS(Trades!$R$5:$R$1004,Trades!$A$5:$A$1004,B165))</f>
      </c>
      <c r="E165" s="22">
        <f>IF(OR(B165="",N(C165)=0),"",COUNTIFS(Trades!$A$5:$A$1004,B165,Trades!$U$5:$U$1004,"Win")/C165)</f>
      </c>
      <c r="F165" s="18">
        <f>IF(B165="","",SUM($D$5:D165))</f>
      </c>
      <c r="G165">
        <f>IF(B165="","",TEXT(B165,"ddd"))</f>
      </c>
      <c r="H165" s="18">
        <f>IF(B165="","",MAX(0,D165))</f>
      </c>
      <c r="I165" s="18">
        <f>IF(B165="","",MIN(0,D165))</f>
      </c>
    </row>
    <row r="166" spans="1:9" x14ac:dyDescent="0.25">
      <c r="A166">
        <f>ROW()-4</f>
      </c>
      <c r="B166" s="15">
        <f>IFERROR(INDEX(Trades!$A$5:$A$1004,MATCH(A166,Trades!$Y$5:$Y$1004,0)),"")</f>
      </c>
      <c r="C166">
        <f>IF(B166="","",COUNTIFS(Trades!$A$5:$A$1004,B166,Trades!$U$5:$U$1004,"?*"))</f>
      </c>
      <c r="D166" s="18">
        <f>IF(B166="","",SUMIFS(Trades!$R$5:$R$1004,Trades!$A$5:$A$1004,B166))</f>
      </c>
      <c r="E166" s="22">
        <f>IF(OR(B166="",N(C166)=0),"",COUNTIFS(Trades!$A$5:$A$1004,B166,Trades!$U$5:$U$1004,"Win")/C166)</f>
      </c>
      <c r="F166" s="18">
        <f>IF(B166="","",SUM($D$5:D166))</f>
      </c>
      <c r="G166">
        <f>IF(B166="","",TEXT(B166,"ddd"))</f>
      </c>
      <c r="H166" s="18">
        <f>IF(B166="","",MAX(0,D166))</f>
      </c>
      <c r="I166" s="18">
        <f>IF(B166="","",MIN(0,D166))</f>
      </c>
    </row>
    <row r="167" spans="1:9" x14ac:dyDescent="0.25">
      <c r="A167">
        <f>ROW()-4</f>
      </c>
      <c r="B167" s="15">
        <f>IFERROR(INDEX(Trades!$A$5:$A$1004,MATCH(A167,Trades!$Y$5:$Y$1004,0)),"")</f>
      </c>
      <c r="C167">
        <f>IF(B167="","",COUNTIFS(Trades!$A$5:$A$1004,B167,Trades!$U$5:$U$1004,"?*"))</f>
      </c>
      <c r="D167" s="18">
        <f>IF(B167="","",SUMIFS(Trades!$R$5:$R$1004,Trades!$A$5:$A$1004,B167))</f>
      </c>
      <c r="E167" s="22">
        <f>IF(OR(B167="",N(C167)=0),"",COUNTIFS(Trades!$A$5:$A$1004,B167,Trades!$U$5:$U$1004,"Win")/C167)</f>
      </c>
      <c r="F167" s="18">
        <f>IF(B167="","",SUM($D$5:D167))</f>
      </c>
      <c r="G167">
        <f>IF(B167="","",TEXT(B167,"ddd"))</f>
      </c>
      <c r="H167" s="18">
        <f>IF(B167="","",MAX(0,D167))</f>
      </c>
      <c r="I167" s="18">
        <f>IF(B167="","",MIN(0,D167))</f>
      </c>
    </row>
    <row r="168" spans="1:9" x14ac:dyDescent="0.25">
      <c r="A168">
        <f>ROW()-4</f>
      </c>
      <c r="B168" s="15">
        <f>IFERROR(INDEX(Trades!$A$5:$A$1004,MATCH(A168,Trades!$Y$5:$Y$1004,0)),"")</f>
      </c>
      <c r="C168">
        <f>IF(B168="","",COUNTIFS(Trades!$A$5:$A$1004,B168,Trades!$U$5:$U$1004,"?*"))</f>
      </c>
      <c r="D168" s="18">
        <f>IF(B168="","",SUMIFS(Trades!$R$5:$R$1004,Trades!$A$5:$A$1004,B168))</f>
      </c>
      <c r="E168" s="22">
        <f>IF(OR(B168="",N(C168)=0),"",COUNTIFS(Trades!$A$5:$A$1004,B168,Trades!$U$5:$U$1004,"Win")/C168)</f>
      </c>
      <c r="F168" s="18">
        <f>IF(B168="","",SUM($D$5:D168))</f>
      </c>
      <c r="G168">
        <f>IF(B168="","",TEXT(B168,"ddd"))</f>
      </c>
      <c r="H168" s="18">
        <f>IF(B168="","",MAX(0,D168))</f>
      </c>
      <c r="I168" s="18">
        <f>IF(B168="","",MIN(0,D168))</f>
      </c>
    </row>
    <row r="169" spans="1:9" x14ac:dyDescent="0.25">
      <c r="A169">
        <f>ROW()-4</f>
      </c>
      <c r="B169" s="15">
        <f>IFERROR(INDEX(Trades!$A$5:$A$1004,MATCH(A169,Trades!$Y$5:$Y$1004,0)),"")</f>
      </c>
      <c r="C169">
        <f>IF(B169="","",COUNTIFS(Trades!$A$5:$A$1004,B169,Trades!$U$5:$U$1004,"?*"))</f>
      </c>
      <c r="D169" s="18">
        <f>IF(B169="","",SUMIFS(Trades!$R$5:$R$1004,Trades!$A$5:$A$1004,B169))</f>
      </c>
      <c r="E169" s="22">
        <f>IF(OR(B169="",N(C169)=0),"",COUNTIFS(Trades!$A$5:$A$1004,B169,Trades!$U$5:$U$1004,"Win")/C169)</f>
      </c>
      <c r="F169" s="18">
        <f>IF(B169="","",SUM($D$5:D169))</f>
      </c>
      <c r="G169">
        <f>IF(B169="","",TEXT(B169,"ddd"))</f>
      </c>
      <c r="H169" s="18">
        <f>IF(B169="","",MAX(0,D169))</f>
      </c>
      <c r="I169" s="18">
        <f>IF(B169="","",MIN(0,D169))</f>
      </c>
    </row>
    <row r="170" spans="1:9" x14ac:dyDescent="0.25">
      <c r="A170">
        <f>ROW()-4</f>
      </c>
      <c r="B170" s="15">
        <f>IFERROR(INDEX(Trades!$A$5:$A$1004,MATCH(A170,Trades!$Y$5:$Y$1004,0)),"")</f>
      </c>
      <c r="C170">
        <f>IF(B170="","",COUNTIFS(Trades!$A$5:$A$1004,B170,Trades!$U$5:$U$1004,"?*"))</f>
      </c>
      <c r="D170" s="18">
        <f>IF(B170="","",SUMIFS(Trades!$R$5:$R$1004,Trades!$A$5:$A$1004,B170))</f>
      </c>
      <c r="E170" s="22">
        <f>IF(OR(B170="",N(C170)=0),"",COUNTIFS(Trades!$A$5:$A$1004,B170,Trades!$U$5:$U$1004,"Win")/C170)</f>
      </c>
      <c r="F170" s="18">
        <f>IF(B170="","",SUM($D$5:D170))</f>
      </c>
      <c r="G170">
        <f>IF(B170="","",TEXT(B170,"ddd"))</f>
      </c>
      <c r="H170" s="18">
        <f>IF(B170="","",MAX(0,D170))</f>
      </c>
      <c r="I170" s="18">
        <f>IF(B170="","",MIN(0,D170))</f>
      </c>
    </row>
    <row r="171" spans="1:9" x14ac:dyDescent="0.25">
      <c r="A171">
        <f>ROW()-4</f>
      </c>
      <c r="B171" s="15">
        <f>IFERROR(INDEX(Trades!$A$5:$A$1004,MATCH(A171,Trades!$Y$5:$Y$1004,0)),"")</f>
      </c>
      <c r="C171">
        <f>IF(B171="","",COUNTIFS(Trades!$A$5:$A$1004,B171,Trades!$U$5:$U$1004,"?*"))</f>
      </c>
      <c r="D171" s="18">
        <f>IF(B171="","",SUMIFS(Trades!$R$5:$R$1004,Trades!$A$5:$A$1004,B171))</f>
      </c>
      <c r="E171" s="22">
        <f>IF(OR(B171="",N(C171)=0),"",COUNTIFS(Trades!$A$5:$A$1004,B171,Trades!$U$5:$U$1004,"Win")/C171)</f>
      </c>
      <c r="F171" s="18">
        <f>IF(B171="","",SUM($D$5:D171))</f>
      </c>
      <c r="G171">
        <f>IF(B171="","",TEXT(B171,"ddd"))</f>
      </c>
      <c r="H171" s="18">
        <f>IF(B171="","",MAX(0,D171))</f>
      </c>
      <c r="I171" s="18">
        <f>IF(B171="","",MIN(0,D171))</f>
      </c>
    </row>
    <row r="172" spans="1:9" x14ac:dyDescent="0.25">
      <c r="A172">
        <f>ROW()-4</f>
      </c>
      <c r="B172" s="15">
        <f>IFERROR(INDEX(Trades!$A$5:$A$1004,MATCH(A172,Trades!$Y$5:$Y$1004,0)),"")</f>
      </c>
      <c r="C172">
        <f>IF(B172="","",COUNTIFS(Trades!$A$5:$A$1004,B172,Trades!$U$5:$U$1004,"?*"))</f>
      </c>
      <c r="D172" s="18">
        <f>IF(B172="","",SUMIFS(Trades!$R$5:$R$1004,Trades!$A$5:$A$1004,B172))</f>
      </c>
      <c r="E172" s="22">
        <f>IF(OR(B172="",N(C172)=0),"",COUNTIFS(Trades!$A$5:$A$1004,B172,Trades!$U$5:$U$1004,"Win")/C172)</f>
      </c>
      <c r="F172" s="18">
        <f>IF(B172="","",SUM($D$5:D172))</f>
      </c>
      <c r="G172">
        <f>IF(B172="","",TEXT(B172,"ddd"))</f>
      </c>
      <c r="H172" s="18">
        <f>IF(B172="","",MAX(0,D172))</f>
      </c>
      <c r="I172" s="18">
        <f>IF(B172="","",MIN(0,D172))</f>
      </c>
    </row>
    <row r="173" spans="1:9" x14ac:dyDescent="0.25">
      <c r="A173">
        <f>ROW()-4</f>
      </c>
      <c r="B173" s="15">
        <f>IFERROR(INDEX(Trades!$A$5:$A$1004,MATCH(A173,Trades!$Y$5:$Y$1004,0)),"")</f>
      </c>
      <c r="C173">
        <f>IF(B173="","",COUNTIFS(Trades!$A$5:$A$1004,B173,Trades!$U$5:$U$1004,"?*"))</f>
      </c>
      <c r="D173" s="18">
        <f>IF(B173="","",SUMIFS(Trades!$R$5:$R$1004,Trades!$A$5:$A$1004,B173))</f>
      </c>
      <c r="E173" s="22">
        <f>IF(OR(B173="",N(C173)=0),"",COUNTIFS(Trades!$A$5:$A$1004,B173,Trades!$U$5:$U$1004,"Win")/C173)</f>
      </c>
      <c r="F173" s="18">
        <f>IF(B173="","",SUM($D$5:D173))</f>
      </c>
      <c r="G173">
        <f>IF(B173="","",TEXT(B173,"ddd"))</f>
      </c>
      <c r="H173" s="18">
        <f>IF(B173="","",MAX(0,D173))</f>
      </c>
      <c r="I173" s="18">
        <f>IF(B173="","",MIN(0,D173))</f>
      </c>
    </row>
    <row r="174" spans="1:9" x14ac:dyDescent="0.25">
      <c r="A174">
        <f>ROW()-4</f>
      </c>
      <c r="B174" s="15">
        <f>IFERROR(INDEX(Trades!$A$5:$A$1004,MATCH(A174,Trades!$Y$5:$Y$1004,0)),"")</f>
      </c>
      <c r="C174">
        <f>IF(B174="","",COUNTIFS(Trades!$A$5:$A$1004,B174,Trades!$U$5:$U$1004,"?*"))</f>
      </c>
      <c r="D174" s="18">
        <f>IF(B174="","",SUMIFS(Trades!$R$5:$R$1004,Trades!$A$5:$A$1004,B174))</f>
      </c>
      <c r="E174" s="22">
        <f>IF(OR(B174="",N(C174)=0),"",COUNTIFS(Trades!$A$5:$A$1004,B174,Trades!$U$5:$U$1004,"Win")/C174)</f>
      </c>
      <c r="F174" s="18">
        <f>IF(B174="","",SUM($D$5:D174))</f>
      </c>
      <c r="G174">
        <f>IF(B174="","",TEXT(B174,"ddd"))</f>
      </c>
      <c r="H174" s="18">
        <f>IF(B174="","",MAX(0,D174))</f>
      </c>
      <c r="I174" s="18">
        <f>IF(B174="","",MIN(0,D174))</f>
      </c>
    </row>
    <row r="175" spans="1:9" x14ac:dyDescent="0.25">
      <c r="A175">
        <f>ROW()-4</f>
      </c>
      <c r="B175" s="15">
        <f>IFERROR(INDEX(Trades!$A$5:$A$1004,MATCH(A175,Trades!$Y$5:$Y$1004,0)),"")</f>
      </c>
      <c r="C175">
        <f>IF(B175="","",COUNTIFS(Trades!$A$5:$A$1004,B175,Trades!$U$5:$U$1004,"?*"))</f>
      </c>
      <c r="D175" s="18">
        <f>IF(B175="","",SUMIFS(Trades!$R$5:$R$1004,Trades!$A$5:$A$1004,B175))</f>
      </c>
      <c r="E175" s="22">
        <f>IF(OR(B175="",N(C175)=0),"",COUNTIFS(Trades!$A$5:$A$1004,B175,Trades!$U$5:$U$1004,"Win")/C175)</f>
      </c>
      <c r="F175" s="18">
        <f>IF(B175="","",SUM($D$5:D175))</f>
      </c>
      <c r="G175">
        <f>IF(B175="","",TEXT(B175,"ddd"))</f>
      </c>
      <c r="H175" s="18">
        <f>IF(B175="","",MAX(0,D175))</f>
      </c>
      <c r="I175" s="18">
        <f>IF(B175="","",MIN(0,D175))</f>
      </c>
    </row>
    <row r="176" spans="1:9" x14ac:dyDescent="0.25">
      <c r="A176">
        <f>ROW()-4</f>
      </c>
      <c r="B176" s="15">
        <f>IFERROR(INDEX(Trades!$A$5:$A$1004,MATCH(A176,Trades!$Y$5:$Y$1004,0)),"")</f>
      </c>
      <c r="C176">
        <f>IF(B176="","",COUNTIFS(Trades!$A$5:$A$1004,B176,Trades!$U$5:$U$1004,"?*"))</f>
      </c>
      <c r="D176" s="18">
        <f>IF(B176="","",SUMIFS(Trades!$R$5:$R$1004,Trades!$A$5:$A$1004,B176))</f>
      </c>
      <c r="E176" s="22">
        <f>IF(OR(B176="",N(C176)=0),"",COUNTIFS(Trades!$A$5:$A$1004,B176,Trades!$U$5:$U$1004,"Win")/C176)</f>
      </c>
      <c r="F176" s="18">
        <f>IF(B176="","",SUM($D$5:D176))</f>
      </c>
      <c r="G176">
        <f>IF(B176="","",TEXT(B176,"ddd"))</f>
      </c>
      <c r="H176" s="18">
        <f>IF(B176="","",MAX(0,D176))</f>
      </c>
      <c r="I176" s="18">
        <f>IF(B176="","",MIN(0,D176))</f>
      </c>
    </row>
    <row r="177" spans="1:9" x14ac:dyDescent="0.25">
      <c r="A177">
        <f>ROW()-4</f>
      </c>
      <c r="B177" s="15">
        <f>IFERROR(INDEX(Trades!$A$5:$A$1004,MATCH(A177,Trades!$Y$5:$Y$1004,0)),"")</f>
      </c>
      <c r="C177">
        <f>IF(B177="","",COUNTIFS(Trades!$A$5:$A$1004,B177,Trades!$U$5:$U$1004,"?*"))</f>
      </c>
      <c r="D177" s="18">
        <f>IF(B177="","",SUMIFS(Trades!$R$5:$R$1004,Trades!$A$5:$A$1004,B177))</f>
      </c>
      <c r="E177" s="22">
        <f>IF(OR(B177="",N(C177)=0),"",COUNTIFS(Trades!$A$5:$A$1004,B177,Trades!$U$5:$U$1004,"Win")/C177)</f>
      </c>
      <c r="F177" s="18">
        <f>IF(B177="","",SUM($D$5:D177))</f>
      </c>
      <c r="G177">
        <f>IF(B177="","",TEXT(B177,"ddd"))</f>
      </c>
      <c r="H177" s="18">
        <f>IF(B177="","",MAX(0,D177))</f>
      </c>
      <c r="I177" s="18">
        <f>IF(B177="","",MIN(0,D177))</f>
      </c>
    </row>
    <row r="178" spans="1:9" x14ac:dyDescent="0.25">
      <c r="A178">
        <f>ROW()-4</f>
      </c>
      <c r="B178" s="15">
        <f>IFERROR(INDEX(Trades!$A$5:$A$1004,MATCH(A178,Trades!$Y$5:$Y$1004,0)),"")</f>
      </c>
      <c r="C178">
        <f>IF(B178="","",COUNTIFS(Trades!$A$5:$A$1004,B178,Trades!$U$5:$U$1004,"?*"))</f>
      </c>
      <c r="D178" s="18">
        <f>IF(B178="","",SUMIFS(Trades!$R$5:$R$1004,Trades!$A$5:$A$1004,B178))</f>
      </c>
      <c r="E178" s="22">
        <f>IF(OR(B178="",N(C178)=0),"",COUNTIFS(Trades!$A$5:$A$1004,B178,Trades!$U$5:$U$1004,"Win")/C178)</f>
      </c>
      <c r="F178" s="18">
        <f>IF(B178="","",SUM($D$5:D178))</f>
      </c>
      <c r="G178">
        <f>IF(B178="","",TEXT(B178,"ddd"))</f>
      </c>
      <c r="H178" s="18">
        <f>IF(B178="","",MAX(0,D178))</f>
      </c>
      <c r="I178" s="18">
        <f>IF(B178="","",MIN(0,D178))</f>
      </c>
    </row>
    <row r="179" spans="1:9" x14ac:dyDescent="0.25">
      <c r="A179">
        <f>ROW()-4</f>
      </c>
      <c r="B179" s="15">
        <f>IFERROR(INDEX(Trades!$A$5:$A$1004,MATCH(A179,Trades!$Y$5:$Y$1004,0)),"")</f>
      </c>
      <c r="C179">
        <f>IF(B179="","",COUNTIFS(Trades!$A$5:$A$1004,B179,Trades!$U$5:$U$1004,"?*"))</f>
      </c>
      <c r="D179" s="18">
        <f>IF(B179="","",SUMIFS(Trades!$R$5:$R$1004,Trades!$A$5:$A$1004,B179))</f>
      </c>
      <c r="E179" s="22">
        <f>IF(OR(B179="",N(C179)=0),"",COUNTIFS(Trades!$A$5:$A$1004,B179,Trades!$U$5:$U$1004,"Win")/C179)</f>
      </c>
      <c r="F179" s="18">
        <f>IF(B179="","",SUM($D$5:D179))</f>
      </c>
      <c r="G179">
        <f>IF(B179="","",TEXT(B179,"ddd"))</f>
      </c>
      <c r="H179" s="18">
        <f>IF(B179="","",MAX(0,D179))</f>
      </c>
      <c r="I179" s="18">
        <f>IF(B179="","",MIN(0,D179))</f>
      </c>
    </row>
    <row r="180" spans="1:9" x14ac:dyDescent="0.25">
      <c r="A180">
        <f>ROW()-4</f>
      </c>
      <c r="B180" s="15">
        <f>IFERROR(INDEX(Trades!$A$5:$A$1004,MATCH(A180,Trades!$Y$5:$Y$1004,0)),"")</f>
      </c>
      <c r="C180">
        <f>IF(B180="","",COUNTIFS(Trades!$A$5:$A$1004,B180,Trades!$U$5:$U$1004,"?*"))</f>
      </c>
      <c r="D180" s="18">
        <f>IF(B180="","",SUMIFS(Trades!$R$5:$R$1004,Trades!$A$5:$A$1004,B180))</f>
      </c>
      <c r="E180" s="22">
        <f>IF(OR(B180="",N(C180)=0),"",COUNTIFS(Trades!$A$5:$A$1004,B180,Trades!$U$5:$U$1004,"Win")/C180)</f>
      </c>
      <c r="F180" s="18">
        <f>IF(B180="","",SUM($D$5:D180))</f>
      </c>
      <c r="G180">
        <f>IF(B180="","",TEXT(B180,"ddd"))</f>
      </c>
      <c r="H180" s="18">
        <f>IF(B180="","",MAX(0,D180))</f>
      </c>
      <c r="I180" s="18">
        <f>IF(B180="","",MIN(0,D180))</f>
      </c>
    </row>
    <row r="181" spans="1:9" x14ac:dyDescent="0.25">
      <c r="A181">
        <f>ROW()-4</f>
      </c>
      <c r="B181" s="15">
        <f>IFERROR(INDEX(Trades!$A$5:$A$1004,MATCH(A181,Trades!$Y$5:$Y$1004,0)),"")</f>
      </c>
      <c r="C181">
        <f>IF(B181="","",COUNTIFS(Trades!$A$5:$A$1004,B181,Trades!$U$5:$U$1004,"?*"))</f>
      </c>
      <c r="D181" s="18">
        <f>IF(B181="","",SUMIFS(Trades!$R$5:$R$1004,Trades!$A$5:$A$1004,B181))</f>
      </c>
      <c r="E181" s="22">
        <f>IF(OR(B181="",N(C181)=0),"",COUNTIFS(Trades!$A$5:$A$1004,B181,Trades!$U$5:$U$1004,"Win")/C181)</f>
      </c>
      <c r="F181" s="18">
        <f>IF(B181="","",SUM($D$5:D181))</f>
      </c>
      <c r="G181">
        <f>IF(B181="","",TEXT(B181,"ddd"))</f>
      </c>
      <c r="H181" s="18">
        <f>IF(B181="","",MAX(0,D181))</f>
      </c>
      <c r="I181" s="18">
        <f>IF(B181="","",MIN(0,D181))</f>
      </c>
    </row>
    <row r="182" spans="1:9" x14ac:dyDescent="0.25">
      <c r="A182">
        <f>ROW()-4</f>
      </c>
      <c r="B182" s="15">
        <f>IFERROR(INDEX(Trades!$A$5:$A$1004,MATCH(A182,Trades!$Y$5:$Y$1004,0)),"")</f>
      </c>
      <c r="C182">
        <f>IF(B182="","",COUNTIFS(Trades!$A$5:$A$1004,B182,Trades!$U$5:$U$1004,"?*"))</f>
      </c>
      <c r="D182" s="18">
        <f>IF(B182="","",SUMIFS(Trades!$R$5:$R$1004,Trades!$A$5:$A$1004,B182))</f>
      </c>
      <c r="E182" s="22">
        <f>IF(OR(B182="",N(C182)=0),"",COUNTIFS(Trades!$A$5:$A$1004,B182,Trades!$U$5:$U$1004,"Win")/C182)</f>
      </c>
      <c r="F182" s="18">
        <f>IF(B182="","",SUM($D$5:D182))</f>
      </c>
      <c r="G182">
        <f>IF(B182="","",TEXT(B182,"ddd"))</f>
      </c>
      <c r="H182" s="18">
        <f>IF(B182="","",MAX(0,D182))</f>
      </c>
      <c r="I182" s="18">
        <f>IF(B182="","",MIN(0,D182))</f>
      </c>
    </row>
    <row r="183" spans="1:9" x14ac:dyDescent="0.25">
      <c r="A183">
        <f>ROW()-4</f>
      </c>
      <c r="B183" s="15">
        <f>IFERROR(INDEX(Trades!$A$5:$A$1004,MATCH(A183,Trades!$Y$5:$Y$1004,0)),"")</f>
      </c>
      <c r="C183">
        <f>IF(B183="","",COUNTIFS(Trades!$A$5:$A$1004,B183,Trades!$U$5:$U$1004,"?*"))</f>
      </c>
      <c r="D183" s="18">
        <f>IF(B183="","",SUMIFS(Trades!$R$5:$R$1004,Trades!$A$5:$A$1004,B183))</f>
      </c>
      <c r="E183" s="22">
        <f>IF(OR(B183="",N(C183)=0),"",COUNTIFS(Trades!$A$5:$A$1004,B183,Trades!$U$5:$U$1004,"Win")/C183)</f>
      </c>
      <c r="F183" s="18">
        <f>IF(B183="","",SUM($D$5:D183))</f>
      </c>
      <c r="G183">
        <f>IF(B183="","",TEXT(B183,"ddd"))</f>
      </c>
      <c r="H183" s="18">
        <f>IF(B183="","",MAX(0,D183))</f>
      </c>
      <c r="I183" s="18">
        <f>IF(B183="","",MIN(0,D183))</f>
      </c>
    </row>
    <row r="184" spans="1:9" x14ac:dyDescent="0.25">
      <c r="A184">
        <f>ROW()-4</f>
      </c>
      <c r="B184" s="15">
        <f>IFERROR(INDEX(Trades!$A$5:$A$1004,MATCH(A184,Trades!$Y$5:$Y$1004,0)),"")</f>
      </c>
      <c r="C184">
        <f>IF(B184="","",COUNTIFS(Trades!$A$5:$A$1004,B184,Trades!$U$5:$U$1004,"?*"))</f>
      </c>
      <c r="D184" s="18">
        <f>IF(B184="","",SUMIFS(Trades!$R$5:$R$1004,Trades!$A$5:$A$1004,B184))</f>
      </c>
      <c r="E184" s="22">
        <f>IF(OR(B184="",N(C184)=0),"",COUNTIFS(Trades!$A$5:$A$1004,B184,Trades!$U$5:$U$1004,"Win")/C184)</f>
      </c>
      <c r="F184" s="18">
        <f>IF(B184="","",SUM($D$5:D184))</f>
      </c>
      <c r="G184">
        <f>IF(B184="","",TEXT(B184,"ddd"))</f>
      </c>
      <c r="H184" s="18">
        <f>IF(B184="","",MAX(0,D184))</f>
      </c>
      <c r="I184" s="18">
        <f>IF(B184="","",MIN(0,D184))</f>
      </c>
    </row>
    <row r="185" spans="1:9" x14ac:dyDescent="0.25">
      <c r="A185">
        <f>ROW()-4</f>
      </c>
      <c r="B185" s="15">
        <f>IFERROR(INDEX(Trades!$A$5:$A$1004,MATCH(A185,Trades!$Y$5:$Y$1004,0)),"")</f>
      </c>
      <c r="C185">
        <f>IF(B185="","",COUNTIFS(Trades!$A$5:$A$1004,B185,Trades!$U$5:$U$1004,"?*"))</f>
      </c>
      <c r="D185" s="18">
        <f>IF(B185="","",SUMIFS(Trades!$R$5:$R$1004,Trades!$A$5:$A$1004,B185))</f>
      </c>
      <c r="E185" s="22">
        <f>IF(OR(B185="",N(C185)=0),"",COUNTIFS(Trades!$A$5:$A$1004,B185,Trades!$U$5:$U$1004,"Win")/C185)</f>
      </c>
      <c r="F185" s="18">
        <f>IF(B185="","",SUM($D$5:D185))</f>
      </c>
      <c r="G185">
        <f>IF(B185="","",TEXT(B185,"ddd"))</f>
      </c>
      <c r="H185" s="18">
        <f>IF(B185="","",MAX(0,D185))</f>
      </c>
      <c r="I185" s="18">
        <f>IF(B185="","",MIN(0,D185))</f>
      </c>
    </row>
    <row r="186" spans="1:9" x14ac:dyDescent="0.25">
      <c r="A186">
        <f>ROW()-4</f>
      </c>
      <c r="B186" s="15">
        <f>IFERROR(INDEX(Trades!$A$5:$A$1004,MATCH(A186,Trades!$Y$5:$Y$1004,0)),"")</f>
      </c>
      <c r="C186">
        <f>IF(B186="","",COUNTIFS(Trades!$A$5:$A$1004,B186,Trades!$U$5:$U$1004,"?*"))</f>
      </c>
      <c r="D186" s="18">
        <f>IF(B186="","",SUMIFS(Trades!$R$5:$R$1004,Trades!$A$5:$A$1004,B186))</f>
      </c>
      <c r="E186" s="22">
        <f>IF(OR(B186="",N(C186)=0),"",COUNTIFS(Trades!$A$5:$A$1004,B186,Trades!$U$5:$U$1004,"Win")/C186)</f>
      </c>
      <c r="F186" s="18">
        <f>IF(B186="","",SUM($D$5:D186))</f>
      </c>
      <c r="G186">
        <f>IF(B186="","",TEXT(B186,"ddd"))</f>
      </c>
      <c r="H186" s="18">
        <f>IF(B186="","",MAX(0,D186))</f>
      </c>
      <c r="I186" s="18">
        <f>IF(B186="","",MIN(0,D186))</f>
      </c>
    </row>
    <row r="187" spans="1:9" x14ac:dyDescent="0.25">
      <c r="A187">
        <f>ROW()-4</f>
      </c>
      <c r="B187" s="15">
        <f>IFERROR(INDEX(Trades!$A$5:$A$1004,MATCH(A187,Trades!$Y$5:$Y$1004,0)),"")</f>
      </c>
      <c r="C187">
        <f>IF(B187="","",COUNTIFS(Trades!$A$5:$A$1004,B187,Trades!$U$5:$U$1004,"?*"))</f>
      </c>
      <c r="D187" s="18">
        <f>IF(B187="","",SUMIFS(Trades!$R$5:$R$1004,Trades!$A$5:$A$1004,B187))</f>
      </c>
      <c r="E187" s="22">
        <f>IF(OR(B187="",N(C187)=0),"",COUNTIFS(Trades!$A$5:$A$1004,B187,Trades!$U$5:$U$1004,"Win")/C187)</f>
      </c>
      <c r="F187" s="18">
        <f>IF(B187="","",SUM($D$5:D187))</f>
      </c>
      <c r="G187">
        <f>IF(B187="","",TEXT(B187,"ddd"))</f>
      </c>
      <c r="H187" s="18">
        <f>IF(B187="","",MAX(0,D187))</f>
      </c>
      <c r="I187" s="18">
        <f>IF(B187="","",MIN(0,D187))</f>
      </c>
    </row>
    <row r="188" spans="1:9" x14ac:dyDescent="0.25">
      <c r="A188">
        <f>ROW()-4</f>
      </c>
      <c r="B188" s="15">
        <f>IFERROR(INDEX(Trades!$A$5:$A$1004,MATCH(A188,Trades!$Y$5:$Y$1004,0)),"")</f>
      </c>
      <c r="C188">
        <f>IF(B188="","",COUNTIFS(Trades!$A$5:$A$1004,B188,Trades!$U$5:$U$1004,"?*"))</f>
      </c>
      <c r="D188" s="18">
        <f>IF(B188="","",SUMIFS(Trades!$R$5:$R$1004,Trades!$A$5:$A$1004,B188))</f>
      </c>
      <c r="E188" s="22">
        <f>IF(OR(B188="",N(C188)=0),"",COUNTIFS(Trades!$A$5:$A$1004,B188,Trades!$U$5:$U$1004,"Win")/C188)</f>
      </c>
      <c r="F188" s="18">
        <f>IF(B188="","",SUM($D$5:D188))</f>
      </c>
      <c r="G188">
        <f>IF(B188="","",TEXT(B188,"ddd"))</f>
      </c>
      <c r="H188" s="18">
        <f>IF(B188="","",MAX(0,D188))</f>
      </c>
      <c r="I188" s="18">
        <f>IF(B188="","",MIN(0,D188))</f>
      </c>
    </row>
    <row r="189" spans="1:9" x14ac:dyDescent="0.25">
      <c r="A189">
        <f>ROW()-4</f>
      </c>
      <c r="B189" s="15">
        <f>IFERROR(INDEX(Trades!$A$5:$A$1004,MATCH(A189,Trades!$Y$5:$Y$1004,0)),"")</f>
      </c>
      <c r="C189">
        <f>IF(B189="","",COUNTIFS(Trades!$A$5:$A$1004,B189,Trades!$U$5:$U$1004,"?*"))</f>
      </c>
      <c r="D189" s="18">
        <f>IF(B189="","",SUMIFS(Trades!$R$5:$R$1004,Trades!$A$5:$A$1004,B189))</f>
      </c>
      <c r="E189" s="22">
        <f>IF(OR(B189="",N(C189)=0),"",COUNTIFS(Trades!$A$5:$A$1004,B189,Trades!$U$5:$U$1004,"Win")/C189)</f>
      </c>
      <c r="F189" s="18">
        <f>IF(B189="","",SUM($D$5:D189))</f>
      </c>
      <c r="G189">
        <f>IF(B189="","",TEXT(B189,"ddd"))</f>
      </c>
      <c r="H189" s="18">
        <f>IF(B189="","",MAX(0,D189))</f>
      </c>
      <c r="I189" s="18">
        <f>IF(B189="","",MIN(0,D189))</f>
      </c>
    </row>
    <row r="190" spans="1:9" x14ac:dyDescent="0.25">
      <c r="A190">
        <f>ROW()-4</f>
      </c>
      <c r="B190" s="15">
        <f>IFERROR(INDEX(Trades!$A$5:$A$1004,MATCH(A190,Trades!$Y$5:$Y$1004,0)),"")</f>
      </c>
      <c r="C190">
        <f>IF(B190="","",COUNTIFS(Trades!$A$5:$A$1004,B190,Trades!$U$5:$U$1004,"?*"))</f>
      </c>
      <c r="D190" s="18">
        <f>IF(B190="","",SUMIFS(Trades!$R$5:$R$1004,Trades!$A$5:$A$1004,B190))</f>
      </c>
      <c r="E190" s="22">
        <f>IF(OR(B190="",N(C190)=0),"",COUNTIFS(Trades!$A$5:$A$1004,B190,Trades!$U$5:$U$1004,"Win")/C190)</f>
      </c>
      <c r="F190" s="18">
        <f>IF(B190="","",SUM($D$5:D190))</f>
      </c>
      <c r="G190">
        <f>IF(B190="","",TEXT(B190,"ddd"))</f>
      </c>
      <c r="H190" s="18">
        <f>IF(B190="","",MAX(0,D190))</f>
      </c>
      <c r="I190" s="18">
        <f>IF(B190="","",MIN(0,D190))</f>
      </c>
    </row>
    <row r="191" spans="1:9" x14ac:dyDescent="0.25">
      <c r="A191">
        <f>ROW()-4</f>
      </c>
      <c r="B191" s="15">
        <f>IFERROR(INDEX(Trades!$A$5:$A$1004,MATCH(A191,Trades!$Y$5:$Y$1004,0)),"")</f>
      </c>
      <c r="C191">
        <f>IF(B191="","",COUNTIFS(Trades!$A$5:$A$1004,B191,Trades!$U$5:$U$1004,"?*"))</f>
      </c>
      <c r="D191" s="18">
        <f>IF(B191="","",SUMIFS(Trades!$R$5:$R$1004,Trades!$A$5:$A$1004,B191))</f>
      </c>
      <c r="E191" s="22">
        <f>IF(OR(B191="",N(C191)=0),"",COUNTIFS(Trades!$A$5:$A$1004,B191,Trades!$U$5:$U$1004,"Win")/C191)</f>
      </c>
      <c r="F191" s="18">
        <f>IF(B191="","",SUM($D$5:D191))</f>
      </c>
      <c r="G191">
        <f>IF(B191="","",TEXT(B191,"ddd"))</f>
      </c>
      <c r="H191" s="18">
        <f>IF(B191="","",MAX(0,D191))</f>
      </c>
      <c r="I191" s="18">
        <f>IF(B191="","",MIN(0,D191))</f>
      </c>
    </row>
    <row r="192" spans="1:9" x14ac:dyDescent="0.25">
      <c r="A192">
        <f>ROW()-4</f>
      </c>
      <c r="B192" s="15">
        <f>IFERROR(INDEX(Trades!$A$5:$A$1004,MATCH(A192,Trades!$Y$5:$Y$1004,0)),"")</f>
      </c>
      <c r="C192">
        <f>IF(B192="","",COUNTIFS(Trades!$A$5:$A$1004,B192,Trades!$U$5:$U$1004,"?*"))</f>
      </c>
      <c r="D192" s="18">
        <f>IF(B192="","",SUMIFS(Trades!$R$5:$R$1004,Trades!$A$5:$A$1004,B192))</f>
      </c>
      <c r="E192" s="22">
        <f>IF(OR(B192="",N(C192)=0),"",COUNTIFS(Trades!$A$5:$A$1004,B192,Trades!$U$5:$U$1004,"Win")/C192)</f>
      </c>
      <c r="F192" s="18">
        <f>IF(B192="","",SUM($D$5:D192))</f>
      </c>
      <c r="G192">
        <f>IF(B192="","",TEXT(B192,"ddd"))</f>
      </c>
      <c r="H192" s="18">
        <f>IF(B192="","",MAX(0,D192))</f>
      </c>
      <c r="I192" s="18">
        <f>IF(B192="","",MIN(0,D192))</f>
      </c>
    </row>
    <row r="193" spans="1:9" x14ac:dyDescent="0.25">
      <c r="A193">
        <f>ROW()-4</f>
      </c>
      <c r="B193" s="15">
        <f>IFERROR(INDEX(Trades!$A$5:$A$1004,MATCH(A193,Trades!$Y$5:$Y$1004,0)),"")</f>
      </c>
      <c r="C193">
        <f>IF(B193="","",COUNTIFS(Trades!$A$5:$A$1004,B193,Trades!$U$5:$U$1004,"?*"))</f>
      </c>
      <c r="D193" s="18">
        <f>IF(B193="","",SUMIFS(Trades!$R$5:$R$1004,Trades!$A$5:$A$1004,B193))</f>
      </c>
      <c r="E193" s="22">
        <f>IF(OR(B193="",N(C193)=0),"",COUNTIFS(Trades!$A$5:$A$1004,B193,Trades!$U$5:$U$1004,"Win")/C193)</f>
      </c>
      <c r="F193" s="18">
        <f>IF(B193="","",SUM($D$5:D193))</f>
      </c>
      <c r="G193">
        <f>IF(B193="","",TEXT(B193,"ddd"))</f>
      </c>
      <c r="H193" s="18">
        <f>IF(B193="","",MAX(0,D193))</f>
      </c>
      <c r="I193" s="18">
        <f>IF(B193="","",MIN(0,D193))</f>
      </c>
    </row>
    <row r="194" spans="1:9" x14ac:dyDescent="0.25">
      <c r="A194">
        <f>ROW()-4</f>
      </c>
      <c r="B194" s="15">
        <f>IFERROR(INDEX(Trades!$A$5:$A$1004,MATCH(A194,Trades!$Y$5:$Y$1004,0)),"")</f>
      </c>
      <c r="C194">
        <f>IF(B194="","",COUNTIFS(Trades!$A$5:$A$1004,B194,Trades!$U$5:$U$1004,"?*"))</f>
      </c>
      <c r="D194" s="18">
        <f>IF(B194="","",SUMIFS(Trades!$R$5:$R$1004,Trades!$A$5:$A$1004,B194))</f>
      </c>
      <c r="E194" s="22">
        <f>IF(OR(B194="",N(C194)=0),"",COUNTIFS(Trades!$A$5:$A$1004,B194,Trades!$U$5:$U$1004,"Win")/C194)</f>
      </c>
      <c r="F194" s="18">
        <f>IF(B194="","",SUM($D$5:D194))</f>
      </c>
      <c r="G194">
        <f>IF(B194="","",TEXT(B194,"ddd"))</f>
      </c>
      <c r="H194" s="18">
        <f>IF(B194="","",MAX(0,D194))</f>
      </c>
      <c r="I194" s="18">
        <f>IF(B194="","",MIN(0,D194))</f>
      </c>
    </row>
    <row r="195" spans="1:9" x14ac:dyDescent="0.25">
      <c r="A195">
        <f>ROW()-4</f>
      </c>
      <c r="B195" s="15">
        <f>IFERROR(INDEX(Trades!$A$5:$A$1004,MATCH(A195,Trades!$Y$5:$Y$1004,0)),"")</f>
      </c>
      <c r="C195">
        <f>IF(B195="","",COUNTIFS(Trades!$A$5:$A$1004,B195,Trades!$U$5:$U$1004,"?*"))</f>
      </c>
      <c r="D195" s="18">
        <f>IF(B195="","",SUMIFS(Trades!$R$5:$R$1004,Trades!$A$5:$A$1004,B195))</f>
      </c>
      <c r="E195" s="22">
        <f>IF(OR(B195="",N(C195)=0),"",COUNTIFS(Trades!$A$5:$A$1004,B195,Trades!$U$5:$U$1004,"Win")/C195)</f>
      </c>
      <c r="F195" s="18">
        <f>IF(B195="","",SUM($D$5:D195))</f>
      </c>
      <c r="G195">
        <f>IF(B195="","",TEXT(B195,"ddd"))</f>
      </c>
      <c r="H195" s="18">
        <f>IF(B195="","",MAX(0,D195))</f>
      </c>
      <c r="I195" s="18">
        <f>IF(B195="","",MIN(0,D195))</f>
      </c>
    </row>
    <row r="196" spans="1:9" x14ac:dyDescent="0.25">
      <c r="A196">
        <f>ROW()-4</f>
      </c>
      <c r="B196" s="15">
        <f>IFERROR(INDEX(Trades!$A$5:$A$1004,MATCH(A196,Trades!$Y$5:$Y$1004,0)),"")</f>
      </c>
      <c r="C196">
        <f>IF(B196="","",COUNTIFS(Trades!$A$5:$A$1004,B196,Trades!$U$5:$U$1004,"?*"))</f>
      </c>
      <c r="D196" s="18">
        <f>IF(B196="","",SUMIFS(Trades!$R$5:$R$1004,Trades!$A$5:$A$1004,B196))</f>
      </c>
      <c r="E196" s="22">
        <f>IF(OR(B196="",N(C196)=0),"",COUNTIFS(Trades!$A$5:$A$1004,B196,Trades!$U$5:$U$1004,"Win")/C196)</f>
      </c>
      <c r="F196" s="18">
        <f>IF(B196="","",SUM($D$5:D196))</f>
      </c>
      <c r="G196">
        <f>IF(B196="","",TEXT(B196,"ddd"))</f>
      </c>
      <c r="H196" s="18">
        <f>IF(B196="","",MAX(0,D196))</f>
      </c>
      <c r="I196" s="18">
        <f>IF(B196="","",MIN(0,D196))</f>
      </c>
    </row>
    <row r="197" spans="1:9" x14ac:dyDescent="0.25">
      <c r="A197">
        <f>ROW()-4</f>
      </c>
      <c r="B197" s="15">
        <f>IFERROR(INDEX(Trades!$A$5:$A$1004,MATCH(A197,Trades!$Y$5:$Y$1004,0)),"")</f>
      </c>
      <c r="C197">
        <f>IF(B197="","",COUNTIFS(Trades!$A$5:$A$1004,B197,Trades!$U$5:$U$1004,"?*"))</f>
      </c>
      <c r="D197" s="18">
        <f>IF(B197="","",SUMIFS(Trades!$R$5:$R$1004,Trades!$A$5:$A$1004,B197))</f>
      </c>
      <c r="E197" s="22">
        <f>IF(OR(B197="",N(C197)=0),"",COUNTIFS(Trades!$A$5:$A$1004,B197,Trades!$U$5:$U$1004,"Win")/C197)</f>
      </c>
      <c r="F197" s="18">
        <f>IF(B197="","",SUM($D$5:D197))</f>
      </c>
      <c r="G197">
        <f>IF(B197="","",TEXT(B197,"ddd"))</f>
      </c>
      <c r="H197" s="18">
        <f>IF(B197="","",MAX(0,D197))</f>
      </c>
      <c r="I197" s="18">
        <f>IF(B197="","",MIN(0,D197))</f>
      </c>
    </row>
    <row r="198" spans="1:9" x14ac:dyDescent="0.25">
      <c r="A198">
        <f>ROW()-4</f>
      </c>
      <c r="B198" s="15">
        <f>IFERROR(INDEX(Trades!$A$5:$A$1004,MATCH(A198,Trades!$Y$5:$Y$1004,0)),"")</f>
      </c>
      <c r="C198">
        <f>IF(B198="","",COUNTIFS(Trades!$A$5:$A$1004,B198,Trades!$U$5:$U$1004,"?*"))</f>
      </c>
      <c r="D198" s="18">
        <f>IF(B198="","",SUMIFS(Trades!$R$5:$R$1004,Trades!$A$5:$A$1004,B198))</f>
      </c>
      <c r="E198" s="22">
        <f>IF(OR(B198="",N(C198)=0),"",COUNTIFS(Trades!$A$5:$A$1004,B198,Trades!$U$5:$U$1004,"Win")/C198)</f>
      </c>
      <c r="F198" s="18">
        <f>IF(B198="","",SUM($D$5:D198))</f>
      </c>
      <c r="G198">
        <f>IF(B198="","",TEXT(B198,"ddd"))</f>
      </c>
      <c r="H198" s="18">
        <f>IF(B198="","",MAX(0,D198))</f>
      </c>
      <c r="I198" s="18">
        <f>IF(B198="","",MIN(0,D198))</f>
      </c>
    </row>
    <row r="199" spans="1:9" x14ac:dyDescent="0.25">
      <c r="A199">
        <f>ROW()-4</f>
      </c>
      <c r="B199" s="15">
        <f>IFERROR(INDEX(Trades!$A$5:$A$1004,MATCH(A199,Trades!$Y$5:$Y$1004,0)),"")</f>
      </c>
      <c r="C199">
        <f>IF(B199="","",COUNTIFS(Trades!$A$5:$A$1004,B199,Trades!$U$5:$U$1004,"?*"))</f>
      </c>
      <c r="D199" s="18">
        <f>IF(B199="","",SUMIFS(Trades!$R$5:$R$1004,Trades!$A$5:$A$1004,B199))</f>
      </c>
      <c r="E199" s="22">
        <f>IF(OR(B199="",N(C199)=0),"",COUNTIFS(Trades!$A$5:$A$1004,B199,Trades!$U$5:$U$1004,"Win")/C199)</f>
      </c>
      <c r="F199" s="18">
        <f>IF(B199="","",SUM($D$5:D199))</f>
      </c>
      <c r="G199">
        <f>IF(B199="","",TEXT(B199,"ddd"))</f>
      </c>
      <c r="H199" s="18">
        <f>IF(B199="","",MAX(0,D199))</f>
      </c>
      <c r="I199" s="18">
        <f>IF(B199="","",MIN(0,D199))</f>
      </c>
    </row>
    <row r="200" spans="1:9" x14ac:dyDescent="0.25">
      <c r="A200">
        <f>ROW()-4</f>
      </c>
      <c r="B200" s="15">
        <f>IFERROR(INDEX(Trades!$A$5:$A$1004,MATCH(A200,Trades!$Y$5:$Y$1004,0)),"")</f>
      </c>
      <c r="C200">
        <f>IF(B200="","",COUNTIFS(Trades!$A$5:$A$1004,B200,Trades!$U$5:$U$1004,"?*"))</f>
      </c>
      <c r="D200" s="18">
        <f>IF(B200="","",SUMIFS(Trades!$R$5:$R$1004,Trades!$A$5:$A$1004,B200))</f>
      </c>
      <c r="E200" s="22">
        <f>IF(OR(B200="",N(C200)=0),"",COUNTIFS(Trades!$A$5:$A$1004,B200,Trades!$U$5:$U$1004,"Win")/C200)</f>
      </c>
      <c r="F200" s="18">
        <f>IF(B200="","",SUM($D$5:D200))</f>
      </c>
      <c r="G200">
        <f>IF(B200="","",TEXT(B200,"ddd"))</f>
      </c>
      <c r="H200" s="18">
        <f>IF(B200="","",MAX(0,D200))</f>
      </c>
      <c r="I200" s="18">
        <f>IF(B200="","",MIN(0,D200))</f>
      </c>
    </row>
    <row r="201" spans="1:9" x14ac:dyDescent="0.25">
      <c r="A201">
        <f>ROW()-4</f>
      </c>
      <c r="B201" s="15">
        <f>IFERROR(INDEX(Trades!$A$5:$A$1004,MATCH(A201,Trades!$Y$5:$Y$1004,0)),"")</f>
      </c>
      <c r="C201">
        <f>IF(B201="","",COUNTIFS(Trades!$A$5:$A$1004,B201,Trades!$U$5:$U$1004,"?*"))</f>
      </c>
      <c r="D201" s="18">
        <f>IF(B201="","",SUMIFS(Trades!$R$5:$R$1004,Trades!$A$5:$A$1004,B201))</f>
      </c>
      <c r="E201" s="22">
        <f>IF(OR(B201="",N(C201)=0),"",COUNTIFS(Trades!$A$5:$A$1004,B201,Trades!$U$5:$U$1004,"Win")/C201)</f>
      </c>
      <c r="F201" s="18">
        <f>IF(B201="","",SUM($D$5:D201))</f>
      </c>
      <c r="G201">
        <f>IF(B201="","",TEXT(B201,"ddd"))</f>
      </c>
      <c r="H201" s="18">
        <f>IF(B201="","",MAX(0,D201))</f>
      </c>
      <c r="I201" s="18">
        <f>IF(B201="","",MIN(0,D201))</f>
      </c>
    </row>
    <row r="202" spans="1:9" x14ac:dyDescent="0.25">
      <c r="A202">
        <f>ROW()-4</f>
      </c>
      <c r="B202" s="15">
        <f>IFERROR(INDEX(Trades!$A$5:$A$1004,MATCH(A202,Trades!$Y$5:$Y$1004,0)),"")</f>
      </c>
      <c r="C202">
        <f>IF(B202="","",COUNTIFS(Trades!$A$5:$A$1004,B202,Trades!$U$5:$U$1004,"?*"))</f>
      </c>
      <c r="D202" s="18">
        <f>IF(B202="","",SUMIFS(Trades!$R$5:$R$1004,Trades!$A$5:$A$1004,B202))</f>
      </c>
      <c r="E202" s="22">
        <f>IF(OR(B202="",N(C202)=0),"",COUNTIFS(Trades!$A$5:$A$1004,B202,Trades!$U$5:$U$1004,"Win")/C202)</f>
      </c>
      <c r="F202" s="18">
        <f>IF(B202="","",SUM($D$5:D202))</f>
      </c>
      <c r="G202">
        <f>IF(B202="","",TEXT(B202,"ddd"))</f>
      </c>
      <c r="H202" s="18">
        <f>IF(B202="","",MAX(0,D202))</f>
      </c>
      <c r="I202" s="18">
        <f>IF(B202="","",MIN(0,D202))</f>
      </c>
    </row>
    <row r="203" spans="1:9" x14ac:dyDescent="0.25">
      <c r="A203">
        <f>ROW()-4</f>
      </c>
      <c r="B203" s="15">
        <f>IFERROR(INDEX(Trades!$A$5:$A$1004,MATCH(A203,Trades!$Y$5:$Y$1004,0)),"")</f>
      </c>
      <c r="C203">
        <f>IF(B203="","",COUNTIFS(Trades!$A$5:$A$1004,B203,Trades!$U$5:$U$1004,"?*"))</f>
      </c>
      <c r="D203" s="18">
        <f>IF(B203="","",SUMIFS(Trades!$R$5:$R$1004,Trades!$A$5:$A$1004,B203))</f>
      </c>
      <c r="E203" s="22">
        <f>IF(OR(B203="",N(C203)=0),"",COUNTIFS(Trades!$A$5:$A$1004,B203,Trades!$U$5:$U$1004,"Win")/C203)</f>
      </c>
      <c r="F203" s="18">
        <f>IF(B203="","",SUM($D$5:D203))</f>
      </c>
      <c r="G203">
        <f>IF(B203="","",TEXT(B203,"ddd"))</f>
      </c>
      <c r="H203" s="18">
        <f>IF(B203="","",MAX(0,D203))</f>
      </c>
      <c r="I203" s="18">
        <f>IF(B203="","",MIN(0,D203))</f>
      </c>
    </row>
    <row r="204" spans="1:9" x14ac:dyDescent="0.25">
      <c r="A204">
        <f>ROW()-4</f>
      </c>
      <c r="B204" s="15">
        <f>IFERROR(INDEX(Trades!$A$5:$A$1004,MATCH(A204,Trades!$Y$5:$Y$1004,0)),"")</f>
      </c>
      <c r="C204">
        <f>IF(B204="","",COUNTIFS(Trades!$A$5:$A$1004,B204,Trades!$U$5:$U$1004,"?*"))</f>
      </c>
      <c r="D204" s="18">
        <f>IF(B204="","",SUMIFS(Trades!$R$5:$R$1004,Trades!$A$5:$A$1004,B204))</f>
      </c>
      <c r="E204" s="22">
        <f>IF(OR(B204="",N(C204)=0),"",COUNTIFS(Trades!$A$5:$A$1004,B204,Trades!$U$5:$U$1004,"Win")/C204)</f>
      </c>
      <c r="F204" s="18">
        <f>IF(B204="","",SUM($D$5:D204))</f>
      </c>
      <c r="G204">
        <f>IF(B204="","",TEXT(B204,"ddd"))</f>
      </c>
      <c r="H204" s="18">
        <f>IF(B204="","",MAX(0,D204))</f>
      </c>
      <c r="I204" s="18">
        <f>IF(B204="","",MIN(0,D204))</f>
      </c>
    </row>
    <row r="205" spans="1:9" x14ac:dyDescent="0.25">
      <c r="A205">
        <f>ROW()-4</f>
      </c>
      <c r="B205" s="15">
        <f>IFERROR(INDEX(Trades!$A$5:$A$1004,MATCH(A205,Trades!$Y$5:$Y$1004,0)),"")</f>
      </c>
      <c r="C205">
        <f>IF(B205="","",COUNTIFS(Trades!$A$5:$A$1004,B205,Trades!$U$5:$U$1004,"?*"))</f>
      </c>
      <c r="D205" s="18">
        <f>IF(B205="","",SUMIFS(Trades!$R$5:$R$1004,Trades!$A$5:$A$1004,B205))</f>
      </c>
      <c r="E205" s="22">
        <f>IF(OR(B205="",N(C205)=0),"",COUNTIFS(Trades!$A$5:$A$1004,B205,Trades!$U$5:$U$1004,"Win")/C205)</f>
      </c>
      <c r="F205" s="18">
        <f>IF(B205="","",SUM($D$5:D205))</f>
      </c>
      <c r="G205">
        <f>IF(B205="","",TEXT(B205,"ddd"))</f>
      </c>
      <c r="H205" s="18">
        <f>IF(B205="","",MAX(0,D205))</f>
      </c>
      <c r="I205" s="18">
        <f>IF(B205="","",MIN(0,D205))</f>
      </c>
    </row>
    <row r="206" spans="1:9" x14ac:dyDescent="0.25">
      <c r="A206">
        <f>ROW()-4</f>
      </c>
      <c r="B206" s="15">
        <f>IFERROR(INDEX(Trades!$A$5:$A$1004,MATCH(A206,Trades!$Y$5:$Y$1004,0)),"")</f>
      </c>
      <c r="C206">
        <f>IF(B206="","",COUNTIFS(Trades!$A$5:$A$1004,B206,Trades!$U$5:$U$1004,"?*"))</f>
      </c>
      <c r="D206" s="18">
        <f>IF(B206="","",SUMIFS(Trades!$R$5:$R$1004,Trades!$A$5:$A$1004,B206))</f>
      </c>
      <c r="E206" s="22">
        <f>IF(OR(B206="",N(C206)=0),"",COUNTIFS(Trades!$A$5:$A$1004,B206,Trades!$U$5:$U$1004,"Win")/C206)</f>
      </c>
      <c r="F206" s="18">
        <f>IF(B206="","",SUM($D$5:D206))</f>
      </c>
      <c r="G206">
        <f>IF(B206="","",TEXT(B206,"ddd"))</f>
      </c>
      <c r="H206" s="18">
        <f>IF(B206="","",MAX(0,D206))</f>
      </c>
      <c r="I206" s="18">
        <f>IF(B206="","",MIN(0,D206))</f>
      </c>
    </row>
    <row r="207" spans="1:9" x14ac:dyDescent="0.25">
      <c r="A207">
        <f>ROW()-4</f>
      </c>
      <c r="B207" s="15">
        <f>IFERROR(INDEX(Trades!$A$5:$A$1004,MATCH(A207,Trades!$Y$5:$Y$1004,0)),"")</f>
      </c>
      <c r="C207">
        <f>IF(B207="","",COUNTIFS(Trades!$A$5:$A$1004,B207,Trades!$U$5:$U$1004,"?*"))</f>
      </c>
      <c r="D207" s="18">
        <f>IF(B207="","",SUMIFS(Trades!$R$5:$R$1004,Trades!$A$5:$A$1004,B207))</f>
      </c>
      <c r="E207" s="22">
        <f>IF(OR(B207="",N(C207)=0),"",COUNTIFS(Trades!$A$5:$A$1004,B207,Trades!$U$5:$U$1004,"Win")/C207)</f>
      </c>
      <c r="F207" s="18">
        <f>IF(B207="","",SUM($D$5:D207))</f>
      </c>
      <c r="G207">
        <f>IF(B207="","",TEXT(B207,"ddd"))</f>
      </c>
      <c r="H207" s="18">
        <f>IF(B207="","",MAX(0,D207))</f>
      </c>
      <c r="I207" s="18">
        <f>IF(B207="","",MIN(0,D207))</f>
      </c>
    </row>
    <row r="208" spans="1:9" x14ac:dyDescent="0.25">
      <c r="A208">
        <f>ROW()-4</f>
      </c>
      <c r="B208" s="15">
        <f>IFERROR(INDEX(Trades!$A$5:$A$1004,MATCH(A208,Trades!$Y$5:$Y$1004,0)),"")</f>
      </c>
      <c r="C208">
        <f>IF(B208="","",COUNTIFS(Trades!$A$5:$A$1004,B208,Trades!$U$5:$U$1004,"?*"))</f>
      </c>
      <c r="D208" s="18">
        <f>IF(B208="","",SUMIFS(Trades!$R$5:$R$1004,Trades!$A$5:$A$1004,B208))</f>
      </c>
      <c r="E208" s="22">
        <f>IF(OR(B208="",N(C208)=0),"",COUNTIFS(Trades!$A$5:$A$1004,B208,Trades!$U$5:$U$1004,"Win")/C208)</f>
      </c>
      <c r="F208" s="18">
        <f>IF(B208="","",SUM($D$5:D208))</f>
      </c>
      <c r="G208">
        <f>IF(B208="","",TEXT(B208,"ddd"))</f>
      </c>
      <c r="H208" s="18">
        <f>IF(B208="","",MAX(0,D208))</f>
      </c>
      <c r="I208" s="18">
        <f>IF(B208="","",MIN(0,D208))</f>
      </c>
    </row>
    <row r="209" spans="1:9" x14ac:dyDescent="0.25">
      <c r="A209">
        <f>ROW()-4</f>
      </c>
      <c r="B209" s="15">
        <f>IFERROR(INDEX(Trades!$A$5:$A$1004,MATCH(A209,Trades!$Y$5:$Y$1004,0)),"")</f>
      </c>
      <c r="C209">
        <f>IF(B209="","",COUNTIFS(Trades!$A$5:$A$1004,B209,Trades!$U$5:$U$1004,"?*"))</f>
      </c>
      <c r="D209" s="18">
        <f>IF(B209="","",SUMIFS(Trades!$R$5:$R$1004,Trades!$A$5:$A$1004,B209))</f>
      </c>
      <c r="E209" s="22">
        <f>IF(OR(B209="",N(C209)=0),"",COUNTIFS(Trades!$A$5:$A$1004,B209,Trades!$U$5:$U$1004,"Win")/C209)</f>
      </c>
      <c r="F209" s="18">
        <f>IF(B209="","",SUM($D$5:D209))</f>
      </c>
      <c r="G209">
        <f>IF(B209="","",TEXT(B209,"ddd"))</f>
      </c>
      <c r="H209" s="18">
        <f>IF(B209="","",MAX(0,D209))</f>
      </c>
      <c r="I209" s="18">
        <f>IF(B209="","",MIN(0,D209))</f>
      </c>
    </row>
    <row r="210" spans="1:9" x14ac:dyDescent="0.25">
      <c r="A210">
        <f>ROW()-4</f>
      </c>
      <c r="B210" s="15">
        <f>IFERROR(INDEX(Trades!$A$5:$A$1004,MATCH(A210,Trades!$Y$5:$Y$1004,0)),"")</f>
      </c>
      <c r="C210">
        <f>IF(B210="","",COUNTIFS(Trades!$A$5:$A$1004,B210,Trades!$U$5:$U$1004,"?*"))</f>
      </c>
      <c r="D210" s="18">
        <f>IF(B210="","",SUMIFS(Trades!$R$5:$R$1004,Trades!$A$5:$A$1004,B210))</f>
      </c>
      <c r="E210" s="22">
        <f>IF(OR(B210="",N(C210)=0),"",COUNTIFS(Trades!$A$5:$A$1004,B210,Trades!$U$5:$U$1004,"Win")/C210)</f>
      </c>
      <c r="F210" s="18">
        <f>IF(B210="","",SUM($D$5:D210))</f>
      </c>
      <c r="G210">
        <f>IF(B210="","",TEXT(B210,"ddd"))</f>
      </c>
      <c r="H210" s="18">
        <f>IF(B210="","",MAX(0,D210))</f>
      </c>
      <c r="I210" s="18">
        <f>IF(B210="","",MIN(0,D210))</f>
      </c>
    </row>
    <row r="211" spans="1:9" x14ac:dyDescent="0.25">
      <c r="A211">
        <f>ROW()-4</f>
      </c>
      <c r="B211" s="15">
        <f>IFERROR(INDEX(Trades!$A$5:$A$1004,MATCH(A211,Trades!$Y$5:$Y$1004,0)),"")</f>
      </c>
      <c r="C211">
        <f>IF(B211="","",COUNTIFS(Trades!$A$5:$A$1004,B211,Trades!$U$5:$U$1004,"?*"))</f>
      </c>
      <c r="D211" s="18">
        <f>IF(B211="","",SUMIFS(Trades!$R$5:$R$1004,Trades!$A$5:$A$1004,B211))</f>
      </c>
      <c r="E211" s="22">
        <f>IF(OR(B211="",N(C211)=0),"",COUNTIFS(Trades!$A$5:$A$1004,B211,Trades!$U$5:$U$1004,"Win")/C211)</f>
      </c>
      <c r="F211" s="18">
        <f>IF(B211="","",SUM($D$5:D211))</f>
      </c>
      <c r="G211">
        <f>IF(B211="","",TEXT(B211,"ddd"))</f>
      </c>
      <c r="H211" s="18">
        <f>IF(B211="","",MAX(0,D211))</f>
      </c>
      <c r="I211" s="18">
        <f>IF(B211="","",MIN(0,D211))</f>
      </c>
    </row>
    <row r="212" spans="1:9" x14ac:dyDescent="0.25">
      <c r="A212">
        <f>ROW()-4</f>
      </c>
      <c r="B212" s="15">
        <f>IFERROR(INDEX(Trades!$A$5:$A$1004,MATCH(A212,Trades!$Y$5:$Y$1004,0)),"")</f>
      </c>
      <c r="C212">
        <f>IF(B212="","",COUNTIFS(Trades!$A$5:$A$1004,B212,Trades!$U$5:$U$1004,"?*"))</f>
      </c>
      <c r="D212" s="18">
        <f>IF(B212="","",SUMIFS(Trades!$R$5:$R$1004,Trades!$A$5:$A$1004,B212))</f>
      </c>
      <c r="E212" s="22">
        <f>IF(OR(B212="",N(C212)=0),"",COUNTIFS(Trades!$A$5:$A$1004,B212,Trades!$U$5:$U$1004,"Win")/C212)</f>
      </c>
      <c r="F212" s="18">
        <f>IF(B212="","",SUM($D$5:D212))</f>
      </c>
      <c r="G212">
        <f>IF(B212="","",TEXT(B212,"ddd"))</f>
      </c>
      <c r="H212" s="18">
        <f>IF(B212="","",MAX(0,D212))</f>
      </c>
      <c r="I212" s="18">
        <f>IF(B212="","",MIN(0,D212))</f>
      </c>
    </row>
    <row r="213" spans="1:9" x14ac:dyDescent="0.25">
      <c r="A213">
        <f>ROW()-4</f>
      </c>
      <c r="B213" s="15">
        <f>IFERROR(INDEX(Trades!$A$5:$A$1004,MATCH(A213,Trades!$Y$5:$Y$1004,0)),"")</f>
      </c>
      <c r="C213">
        <f>IF(B213="","",COUNTIFS(Trades!$A$5:$A$1004,B213,Trades!$U$5:$U$1004,"?*"))</f>
      </c>
      <c r="D213" s="18">
        <f>IF(B213="","",SUMIFS(Trades!$R$5:$R$1004,Trades!$A$5:$A$1004,B213))</f>
      </c>
      <c r="E213" s="22">
        <f>IF(OR(B213="",N(C213)=0),"",COUNTIFS(Trades!$A$5:$A$1004,B213,Trades!$U$5:$U$1004,"Win")/C213)</f>
      </c>
      <c r="F213" s="18">
        <f>IF(B213="","",SUM($D$5:D213))</f>
      </c>
      <c r="G213">
        <f>IF(B213="","",TEXT(B213,"ddd"))</f>
      </c>
      <c r="H213" s="18">
        <f>IF(B213="","",MAX(0,D213))</f>
      </c>
      <c r="I213" s="18">
        <f>IF(B213="","",MIN(0,D213))</f>
      </c>
    </row>
    <row r="214" spans="1:9" x14ac:dyDescent="0.25">
      <c r="A214">
        <f>ROW()-4</f>
      </c>
      <c r="B214" s="15">
        <f>IFERROR(INDEX(Trades!$A$5:$A$1004,MATCH(A214,Trades!$Y$5:$Y$1004,0)),"")</f>
      </c>
      <c r="C214">
        <f>IF(B214="","",COUNTIFS(Trades!$A$5:$A$1004,B214,Trades!$U$5:$U$1004,"?*"))</f>
      </c>
      <c r="D214" s="18">
        <f>IF(B214="","",SUMIFS(Trades!$R$5:$R$1004,Trades!$A$5:$A$1004,B214))</f>
      </c>
      <c r="E214" s="22">
        <f>IF(OR(B214="",N(C214)=0),"",COUNTIFS(Trades!$A$5:$A$1004,B214,Trades!$U$5:$U$1004,"Win")/C214)</f>
      </c>
      <c r="F214" s="18">
        <f>IF(B214="","",SUM($D$5:D214))</f>
      </c>
      <c r="G214">
        <f>IF(B214="","",TEXT(B214,"ddd"))</f>
      </c>
      <c r="H214" s="18">
        <f>IF(B214="","",MAX(0,D214))</f>
      </c>
      <c r="I214" s="18">
        <f>IF(B214="","",MIN(0,D214))</f>
      </c>
    </row>
    <row r="215" spans="1:9" x14ac:dyDescent="0.25">
      <c r="A215">
        <f>ROW()-4</f>
      </c>
      <c r="B215" s="15">
        <f>IFERROR(INDEX(Trades!$A$5:$A$1004,MATCH(A215,Trades!$Y$5:$Y$1004,0)),"")</f>
      </c>
      <c r="C215">
        <f>IF(B215="","",COUNTIFS(Trades!$A$5:$A$1004,B215,Trades!$U$5:$U$1004,"?*"))</f>
      </c>
      <c r="D215" s="18">
        <f>IF(B215="","",SUMIFS(Trades!$R$5:$R$1004,Trades!$A$5:$A$1004,B215))</f>
      </c>
      <c r="E215" s="22">
        <f>IF(OR(B215="",N(C215)=0),"",COUNTIFS(Trades!$A$5:$A$1004,B215,Trades!$U$5:$U$1004,"Win")/C215)</f>
      </c>
      <c r="F215" s="18">
        <f>IF(B215="","",SUM($D$5:D215))</f>
      </c>
      <c r="G215">
        <f>IF(B215="","",TEXT(B215,"ddd"))</f>
      </c>
      <c r="H215" s="18">
        <f>IF(B215="","",MAX(0,D215))</f>
      </c>
      <c r="I215" s="18">
        <f>IF(B215="","",MIN(0,D215))</f>
      </c>
    </row>
    <row r="216" spans="1:9" x14ac:dyDescent="0.25">
      <c r="A216">
        <f>ROW()-4</f>
      </c>
      <c r="B216" s="15">
        <f>IFERROR(INDEX(Trades!$A$5:$A$1004,MATCH(A216,Trades!$Y$5:$Y$1004,0)),"")</f>
      </c>
      <c r="C216">
        <f>IF(B216="","",COUNTIFS(Trades!$A$5:$A$1004,B216,Trades!$U$5:$U$1004,"?*"))</f>
      </c>
      <c r="D216" s="18">
        <f>IF(B216="","",SUMIFS(Trades!$R$5:$R$1004,Trades!$A$5:$A$1004,B216))</f>
      </c>
      <c r="E216" s="22">
        <f>IF(OR(B216="",N(C216)=0),"",COUNTIFS(Trades!$A$5:$A$1004,B216,Trades!$U$5:$U$1004,"Win")/C216)</f>
      </c>
      <c r="F216" s="18">
        <f>IF(B216="","",SUM($D$5:D216))</f>
      </c>
      <c r="G216">
        <f>IF(B216="","",TEXT(B216,"ddd"))</f>
      </c>
      <c r="H216" s="18">
        <f>IF(B216="","",MAX(0,D216))</f>
      </c>
      <c r="I216" s="18">
        <f>IF(B216="","",MIN(0,D216))</f>
      </c>
    </row>
    <row r="217" spans="1:9" x14ac:dyDescent="0.25">
      <c r="A217">
        <f>ROW()-4</f>
      </c>
      <c r="B217" s="15">
        <f>IFERROR(INDEX(Trades!$A$5:$A$1004,MATCH(A217,Trades!$Y$5:$Y$1004,0)),"")</f>
      </c>
      <c r="C217">
        <f>IF(B217="","",COUNTIFS(Trades!$A$5:$A$1004,B217,Trades!$U$5:$U$1004,"?*"))</f>
      </c>
      <c r="D217" s="18">
        <f>IF(B217="","",SUMIFS(Trades!$R$5:$R$1004,Trades!$A$5:$A$1004,B217))</f>
      </c>
      <c r="E217" s="22">
        <f>IF(OR(B217="",N(C217)=0),"",COUNTIFS(Trades!$A$5:$A$1004,B217,Trades!$U$5:$U$1004,"Win")/C217)</f>
      </c>
      <c r="F217" s="18">
        <f>IF(B217="","",SUM($D$5:D217))</f>
      </c>
      <c r="G217">
        <f>IF(B217="","",TEXT(B217,"ddd"))</f>
      </c>
      <c r="H217" s="18">
        <f>IF(B217="","",MAX(0,D217))</f>
      </c>
      <c r="I217" s="18">
        <f>IF(B217="","",MIN(0,D217))</f>
      </c>
    </row>
    <row r="218" spans="1:9" x14ac:dyDescent="0.25">
      <c r="A218">
        <f>ROW()-4</f>
      </c>
      <c r="B218" s="15">
        <f>IFERROR(INDEX(Trades!$A$5:$A$1004,MATCH(A218,Trades!$Y$5:$Y$1004,0)),"")</f>
      </c>
      <c r="C218">
        <f>IF(B218="","",COUNTIFS(Trades!$A$5:$A$1004,B218,Trades!$U$5:$U$1004,"?*"))</f>
      </c>
      <c r="D218" s="18">
        <f>IF(B218="","",SUMIFS(Trades!$R$5:$R$1004,Trades!$A$5:$A$1004,B218))</f>
      </c>
      <c r="E218" s="22">
        <f>IF(OR(B218="",N(C218)=0),"",COUNTIFS(Trades!$A$5:$A$1004,B218,Trades!$U$5:$U$1004,"Win")/C218)</f>
      </c>
      <c r="F218" s="18">
        <f>IF(B218="","",SUM($D$5:D218))</f>
      </c>
      <c r="G218">
        <f>IF(B218="","",TEXT(B218,"ddd"))</f>
      </c>
      <c r="H218" s="18">
        <f>IF(B218="","",MAX(0,D218))</f>
      </c>
      <c r="I218" s="18">
        <f>IF(B218="","",MIN(0,D218))</f>
      </c>
    </row>
    <row r="219" spans="1:9" x14ac:dyDescent="0.25">
      <c r="A219">
        <f>ROW()-4</f>
      </c>
      <c r="B219" s="15">
        <f>IFERROR(INDEX(Trades!$A$5:$A$1004,MATCH(A219,Trades!$Y$5:$Y$1004,0)),"")</f>
      </c>
      <c r="C219">
        <f>IF(B219="","",COUNTIFS(Trades!$A$5:$A$1004,B219,Trades!$U$5:$U$1004,"?*"))</f>
      </c>
      <c r="D219" s="18">
        <f>IF(B219="","",SUMIFS(Trades!$R$5:$R$1004,Trades!$A$5:$A$1004,B219))</f>
      </c>
      <c r="E219" s="22">
        <f>IF(OR(B219="",N(C219)=0),"",COUNTIFS(Trades!$A$5:$A$1004,B219,Trades!$U$5:$U$1004,"Win")/C219)</f>
      </c>
      <c r="F219" s="18">
        <f>IF(B219="","",SUM($D$5:D219))</f>
      </c>
      <c r="G219">
        <f>IF(B219="","",TEXT(B219,"ddd"))</f>
      </c>
      <c r="H219" s="18">
        <f>IF(B219="","",MAX(0,D219))</f>
      </c>
      <c r="I219" s="18">
        <f>IF(B219="","",MIN(0,D219))</f>
      </c>
    </row>
    <row r="220" spans="1:9" x14ac:dyDescent="0.25">
      <c r="A220">
        <f>ROW()-4</f>
      </c>
      <c r="B220" s="15">
        <f>IFERROR(INDEX(Trades!$A$5:$A$1004,MATCH(A220,Trades!$Y$5:$Y$1004,0)),"")</f>
      </c>
      <c r="C220">
        <f>IF(B220="","",COUNTIFS(Trades!$A$5:$A$1004,B220,Trades!$U$5:$U$1004,"?*"))</f>
      </c>
      <c r="D220" s="18">
        <f>IF(B220="","",SUMIFS(Trades!$R$5:$R$1004,Trades!$A$5:$A$1004,B220))</f>
      </c>
      <c r="E220" s="22">
        <f>IF(OR(B220="",N(C220)=0),"",COUNTIFS(Trades!$A$5:$A$1004,B220,Trades!$U$5:$U$1004,"Win")/C220)</f>
      </c>
      <c r="F220" s="18">
        <f>IF(B220="","",SUM($D$5:D220))</f>
      </c>
      <c r="G220">
        <f>IF(B220="","",TEXT(B220,"ddd"))</f>
      </c>
      <c r="H220" s="18">
        <f>IF(B220="","",MAX(0,D220))</f>
      </c>
      <c r="I220" s="18">
        <f>IF(B220="","",MIN(0,D220))</f>
      </c>
    </row>
    <row r="221" spans="1:9" x14ac:dyDescent="0.25">
      <c r="A221">
        <f>ROW()-4</f>
      </c>
      <c r="B221" s="15">
        <f>IFERROR(INDEX(Trades!$A$5:$A$1004,MATCH(A221,Trades!$Y$5:$Y$1004,0)),"")</f>
      </c>
      <c r="C221">
        <f>IF(B221="","",COUNTIFS(Trades!$A$5:$A$1004,B221,Trades!$U$5:$U$1004,"?*"))</f>
      </c>
      <c r="D221" s="18">
        <f>IF(B221="","",SUMIFS(Trades!$R$5:$R$1004,Trades!$A$5:$A$1004,B221))</f>
      </c>
      <c r="E221" s="22">
        <f>IF(OR(B221="",N(C221)=0),"",COUNTIFS(Trades!$A$5:$A$1004,B221,Trades!$U$5:$U$1004,"Win")/C221)</f>
      </c>
      <c r="F221" s="18">
        <f>IF(B221="","",SUM($D$5:D221))</f>
      </c>
      <c r="G221">
        <f>IF(B221="","",TEXT(B221,"ddd"))</f>
      </c>
      <c r="H221" s="18">
        <f>IF(B221="","",MAX(0,D221))</f>
      </c>
      <c r="I221" s="18">
        <f>IF(B221="","",MIN(0,D221))</f>
      </c>
    </row>
    <row r="222" spans="1:9" x14ac:dyDescent="0.25">
      <c r="A222">
        <f>ROW()-4</f>
      </c>
      <c r="B222" s="15">
        <f>IFERROR(INDEX(Trades!$A$5:$A$1004,MATCH(A222,Trades!$Y$5:$Y$1004,0)),"")</f>
      </c>
      <c r="C222">
        <f>IF(B222="","",COUNTIFS(Trades!$A$5:$A$1004,B222,Trades!$U$5:$U$1004,"?*"))</f>
      </c>
      <c r="D222" s="18">
        <f>IF(B222="","",SUMIFS(Trades!$R$5:$R$1004,Trades!$A$5:$A$1004,B222))</f>
      </c>
      <c r="E222" s="22">
        <f>IF(OR(B222="",N(C222)=0),"",COUNTIFS(Trades!$A$5:$A$1004,B222,Trades!$U$5:$U$1004,"Win")/C222)</f>
      </c>
      <c r="F222" s="18">
        <f>IF(B222="","",SUM($D$5:D222))</f>
      </c>
      <c r="G222">
        <f>IF(B222="","",TEXT(B222,"ddd"))</f>
      </c>
      <c r="H222" s="18">
        <f>IF(B222="","",MAX(0,D222))</f>
      </c>
      <c r="I222" s="18">
        <f>IF(B222="","",MIN(0,D222))</f>
      </c>
    </row>
    <row r="223" spans="1:9" x14ac:dyDescent="0.25">
      <c r="A223">
        <f>ROW()-4</f>
      </c>
      <c r="B223" s="15">
        <f>IFERROR(INDEX(Trades!$A$5:$A$1004,MATCH(A223,Trades!$Y$5:$Y$1004,0)),"")</f>
      </c>
      <c r="C223">
        <f>IF(B223="","",COUNTIFS(Trades!$A$5:$A$1004,B223,Trades!$U$5:$U$1004,"?*"))</f>
      </c>
      <c r="D223" s="18">
        <f>IF(B223="","",SUMIFS(Trades!$R$5:$R$1004,Trades!$A$5:$A$1004,B223))</f>
      </c>
      <c r="E223" s="22">
        <f>IF(OR(B223="",N(C223)=0),"",COUNTIFS(Trades!$A$5:$A$1004,B223,Trades!$U$5:$U$1004,"Win")/C223)</f>
      </c>
      <c r="F223" s="18">
        <f>IF(B223="","",SUM($D$5:D223))</f>
      </c>
      <c r="G223">
        <f>IF(B223="","",TEXT(B223,"ddd"))</f>
      </c>
      <c r="H223" s="18">
        <f>IF(B223="","",MAX(0,D223))</f>
      </c>
      <c r="I223" s="18">
        <f>IF(B223="","",MIN(0,D223))</f>
      </c>
    </row>
    <row r="224" spans="1:9" x14ac:dyDescent="0.25">
      <c r="A224">
        <f>ROW()-4</f>
      </c>
      <c r="B224" s="15">
        <f>IFERROR(INDEX(Trades!$A$5:$A$1004,MATCH(A224,Trades!$Y$5:$Y$1004,0)),"")</f>
      </c>
      <c r="C224">
        <f>IF(B224="","",COUNTIFS(Trades!$A$5:$A$1004,B224,Trades!$U$5:$U$1004,"?*"))</f>
      </c>
      <c r="D224" s="18">
        <f>IF(B224="","",SUMIFS(Trades!$R$5:$R$1004,Trades!$A$5:$A$1004,B224))</f>
      </c>
      <c r="E224" s="22">
        <f>IF(OR(B224="",N(C224)=0),"",COUNTIFS(Trades!$A$5:$A$1004,B224,Trades!$U$5:$U$1004,"Win")/C224)</f>
      </c>
      <c r="F224" s="18">
        <f>IF(B224="","",SUM($D$5:D224))</f>
      </c>
      <c r="G224">
        <f>IF(B224="","",TEXT(B224,"ddd"))</f>
      </c>
      <c r="H224" s="18">
        <f>IF(B224="","",MAX(0,D224))</f>
      </c>
      <c r="I224" s="18">
        <f>IF(B224="","",MIN(0,D224))</f>
      </c>
    </row>
    <row r="225" spans="1:9" x14ac:dyDescent="0.25">
      <c r="A225">
        <f>ROW()-4</f>
      </c>
      <c r="B225" s="15">
        <f>IFERROR(INDEX(Trades!$A$5:$A$1004,MATCH(A225,Trades!$Y$5:$Y$1004,0)),"")</f>
      </c>
      <c r="C225">
        <f>IF(B225="","",COUNTIFS(Trades!$A$5:$A$1004,B225,Trades!$U$5:$U$1004,"?*"))</f>
      </c>
      <c r="D225" s="18">
        <f>IF(B225="","",SUMIFS(Trades!$R$5:$R$1004,Trades!$A$5:$A$1004,B225))</f>
      </c>
      <c r="E225" s="22">
        <f>IF(OR(B225="",N(C225)=0),"",COUNTIFS(Trades!$A$5:$A$1004,B225,Trades!$U$5:$U$1004,"Win")/C225)</f>
      </c>
      <c r="F225" s="18">
        <f>IF(B225="","",SUM($D$5:D225))</f>
      </c>
      <c r="G225">
        <f>IF(B225="","",TEXT(B225,"ddd"))</f>
      </c>
      <c r="H225" s="18">
        <f>IF(B225="","",MAX(0,D225))</f>
      </c>
      <c r="I225" s="18">
        <f>IF(B225="","",MIN(0,D225))</f>
      </c>
    </row>
    <row r="226" spans="1:9" x14ac:dyDescent="0.25">
      <c r="A226">
        <f>ROW()-4</f>
      </c>
      <c r="B226" s="15">
        <f>IFERROR(INDEX(Trades!$A$5:$A$1004,MATCH(A226,Trades!$Y$5:$Y$1004,0)),"")</f>
      </c>
      <c r="C226">
        <f>IF(B226="","",COUNTIFS(Trades!$A$5:$A$1004,B226,Trades!$U$5:$U$1004,"?*"))</f>
      </c>
      <c r="D226" s="18">
        <f>IF(B226="","",SUMIFS(Trades!$R$5:$R$1004,Trades!$A$5:$A$1004,B226))</f>
      </c>
      <c r="E226" s="22">
        <f>IF(OR(B226="",N(C226)=0),"",COUNTIFS(Trades!$A$5:$A$1004,B226,Trades!$U$5:$U$1004,"Win")/C226)</f>
      </c>
      <c r="F226" s="18">
        <f>IF(B226="","",SUM($D$5:D226))</f>
      </c>
      <c r="G226">
        <f>IF(B226="","",TEXT(B226,"ddd"))</f>
      </c>
      <c r="H226" s="18">
        <f>IF(B226="","",MAX(0,D226))</f>
      </c>
      <c r="I226" s="18">
        <f>IF(B226="","",MIN(0,D226))</f>
      </c>
    </row>
    <row r="227" spans="1:9" x14ac:dyDescent="0.25">
      <c r="A227">
        <f>ROW()-4</f>
      </c>
      <c r="B227" s="15">
        <f>IFERROR(INDEX(Trades!$A$5:$A$1004,MATCH(A227,Trades!$Y$5:$Y$1004,0)),"")</f>
      </c>
      <c r="C227">
        <f>IF(B227="","",COUNTIFS(Trades!$A$5:$A$1004,B227,Trades!$U$5:$U$1004,"?*"))</f>
      </c>
      <c r="D227" s="18">
        <f>IF(B227="","",SUMIFS(Trades!$R$5:$R$1004,Trades!$A$5:$A$1004,B227))</f>
      </c>
      <c r="E227" s="22">
        <f>IF(OR(B227="",N(C227)=0),"",COUNTIFS(Trades!$A$5:$A$1004,B227,Trades!$U$5:$U$1004,"Win")/C227)</f>
      </c>
      <c r="F227" s="18">
        <f>IF(B227="","",SUM($D$5:D227))</f>
      </c>
      <c r="G227">
        <f>IF(B227="","",TEXT(B227,"ddd"))</f>
      </c>
      <c r="H227" s="18">
        <f>IF(B227="","",MAX(0,D227))</f>
      </c>
      <c r="I227" s="18">
        <f>IF(B227="","",MIN(0,D227))</f>
      </c>
    </row>
    <row r="228" spans="1:9" x14ac:dyDescent="0.25">
      <c r="A228">
        <f>ROW()-4</f>
      </c>
      <c r="B228" s="15">
        <f>IFERROR(INDEX(Trades!$A$5:$A$1004,MATCH(A228,Trades!$Y$5:$Y$1004,0)),"")</f>
      </c>
      <c r="C228">
        <f>IF(B228="","",COUNTIFS(Trades!$A$5:$A$1004,B228,Trades!$U$5:$U$1004,"?*"))</f>
      </c>
      <c r="D228" s="18">
        <f>IF(B228="","",SUMIFS(Trades!$R$5:$R$1004,Trades!$A$5:$A$1004,B228))</f>
      </c>
      <c r="E228" s="22">
        <f>IF(OR(B228="",N(C228)=0),"",COUNTIFS(Trades!$A$5:$A$1004,B228,Trades!$U$5:$U$1004,"Win")/C228)</f>
      </c>
      <c r="F228" s="18">
        <f>IF(B228="","",SUM($D$5:D228))</f>
      </c>
      <c r="G228">
        <f>IF(B228="","",TEXT(B228,"ddd"))</f>
      </c>
      <c r="H228" s="18">
        <f>IF(B228="","",MAX(0,D228))</f>
      </c>
      <c r="I228" s="18">
        <f>IF(B228="","",MIN(0,D228))</f>
      </c>
    </row>
    <row r="229" spans="1:9" x14ac:dyDescent="0.25">
      <c r="A229">
        <f>ROW()-4</f>
      </c>
      <c r="B229" s="15">
        <f>IFERROR(INDEX(Trades!$A$5:$A$1004,MATCH(A229,Trades!$Y$5:$Y$1004,0)),"")</f>
      </c>
      <c r="C229">
        <f>IF(B229="","",COUNTIFS(Trades!$A$5:$A$1004,B229,Trades!$U$5:$U$1004,"?*"))</f>
      </c>
      <c r="D229" s="18">
        <f>IF(B229="","",SUMIFS(Trades!$R$5:$R$1004,Trades!$A$5:$A$1004,B229))</f>
      </c>
      <c r="E229" s="22">
        <f>IF(OR(B229="",N(C229)=0),"",COUNTIFS(Trades!$A$5:$A$1004,B229,Trades!$U$5:$U$1004,"Win")/C229)</f>
      </c>
      <c r="F229" s="18">
        <f>IF(B229="","",SUM($D$5:D229))</f>
      </c>
      <c r="G229">
        <f>IF(B229="","",TEXT(B229,"ddd"))</f>
      </c>
      <c r="H229" s="18">
        <f>IF(B229="","",MAX(0,D229))</f>
      </c>
      <c r="I229" s="18">
        <f>IF(B229="","",MIN(0,D229))</f>
      </c>
    </row>
    <row r="230" spans="1:9" x14ac:dyDescent="0.25">
      <c r="A230">
        <f>ROW()-4</f>
      </c>
      <c r="B230" s="15">
        <f>IFERROR(INDEX(Trades!$A$5:$A$1004,MATCH(A230,Trades!$Y$5:$Y$1004,0)),"")</f>
      </c>
      <c r="C230">
        <f>IF(B230="","",COUNTIFS(Trades!$A$5:$A$1004,B230,Trades!$U$5:$U$1004,"?*"))</f>
      </c>
      <c r="D230" s="18">
        <f>IF(B230="","",SUMIFS(Trades!$R$5:$R$1004,Trades!$A$5:$A$1004,B230))</f>
      </c>
      <c r="E230" s="22">
        <f>IF(OR(B230="",N(C230)=0),"",COUNTIFS(Trades!$A$5:$A$1004,B230,Trades!$U$5:$U$1004,"Win")/C230)</f>
      </c>
      <c r="F230" s="18">
        <f>IF(B230="","",SUM($D$5:D230))</f>
      </c>
      <c r="G230">
        <f>IF(B230="","",TEXT(B230,"ddd"))</f>
      </c>
      <c r="H230" s="18">
        <f>IF(B230="","",MAX(0,D230))</f>
      </c>
      <c r="I230" s="18">
        <f>IF(B230="","",MIN(0,D230))</f>
      </c>
    </row>
    <row r="231" spans="1:9" x14ac:dyDescent="0.25">
      <c r="A231">
        <f>ROW()-4</f>
      </c>
      <c r="B231" s="15">
        <f>IFERROR(INDEX(Trades!$A$5:$A$1004,MATCH(A231,Trades!$Y$5:$Y$1004,0)),"")</f>
      </c>
      <c r="C231">
        <f>IF(B231="","",COUNTIFS(Trades!$A$5:$A$1004,B231,Trades!$U$5:$U$1004,"?*"))</f>
      </c>
      <c r="D231" s="18">
        <f>IF(B231="","",SUMIFS(Trades!$R$5:$R$1004,Trades!$A$5:$A$1004,B231))</f>
      </c>
      <c r="E231" s="22">
        <f>IF(OR(B231="",N(C231)=0),"",COUNTIFS(Trades!$A$5:$A$1004,B231,Trades!$U$5:$U$1004,"Win")/C231)</f>
      </c>
      <c r="F231" s="18">
        <f>IF(B231="","",SUM($D$5:D231))</f>
      </c>
      <c r="G231">
        <f>IF(B231="","",TEXT(B231,"ddd"))</f>
      </c>
      <c r="H231" s="18">
        <f>IF(B231="","",MAX(0,D231))</f>
      </c>
      <c r="I231" s="18">
        <f>IF(B231="","",MIN(0,D231))</f>
      </c>
    </row>
    <row r="232" spans="1:9" x14ac:dyDescent="0.25">
      <c r="A232">
        <f>ROW()-4</f>
      </c>
      <c r="B232" s="15">
        <f>IFERROR(INDEX(Trades!$A$5:$A$1004,MATCH(A232,Trades!$Y$5:$Y$1004,0)),"")</f>
      </c>
      <c r="C232">
        <f>IF(B232="","",COUNTIFS(Trades!$A$5:$A$1004,B232,Trades!$U$5:$U$1004,"?*"))</f>
      </c>
      <c r="D232" s="18">
        <f>IF(B232="","",SUMIFS(Trades!$R$5:$R$1004,Trades!$A$5:$A$1004,B232))</f>
      </c>
      <c r="E232" s="22">
        <f>IF(OR(B232="",N(C232)=0),"",COUNTIFS(Trades!$A$5:$A$1004,B232,Trades!$U$5:$U$1004,"Win")/C232)</f>
      </c>
      <c r="F232" s="18">
        <f>IF(B232="","",SUM($D$5:D232))</f>
      </c>
      <c r="G232">
        <f>IF(B232="","",TEXT(B232,"ddd"))</f>
      </c>
      <c r="H232" s="18">
        <f>IF(B232="","",MAX(0,D232))</f>
      </c>
      <c r="I232" s="18">
        <f>IF(B232="","",MIN(0,D232))</f>
      </c>
    </row>
    <row r="233" spans="1:9" x14ac:dyDescent="0.25">
      <c r="A233">
        <f>ROW()-4</f>
      </c>
      <c r="B233" s="15">
        <f>IFERROR(INDEX(Trades!$A$5:$A$1004,MATCH(A233,Trades!$Y$5:$Y$1004,0)),"")</f>
      </c>
      <c r="C233">
        <f>IF(B233="","",COUNTIFS(Trades!$A$5:$A$1004,B233,Trades!$U$5:$U$1004,"?*"))</f>
      </c>
      <c r="D233" s="18">
        <f>IF(B233="","",SUMIFS(Trades!$R$5:$R$1004,Trades!$A$5:$A$1004,B233))</f>
      </c>
      <c r="E233" s="22">
        <f>IF(OR(B233="",N(C233)=0),"",COUNTIFS(Trades!$A$5:$A$1004,B233,Trades!$U$5:$U$1004,"Win")/C233)</f>
      </c>
      <c r="F233" s="18">
        <f>IF(B233="","",SUM($D$5:D233))</f>
      </c>
      <c r="G233">
        <f>IF(B233="","",TEXT(B233,"ddd"))</f>
      </c>
      <c r="H233" s="18">
        <f>IF(B233="","",MAX(0,D233))</f>
      </c>
      <c r="I233" s="18">
        <f>IF(B233="","",MIN(0,D233))</f>
      </c>
    </row>
    <row r="234" spans="1:9" x14ac:dyDescent="0.25">
      <c r="A234">
        <f>ROW()-4</f>
      </c>
      <c r="B234" s="15">
        <f>IFERROR(INDEX(Trades!$A$5:$A$1004,MATCH(A234,Trades!$Y$5:$Y$1004,0)),"")</f>
      </c>
      <c r="C234">
        <f>IF(B234="","",COUNTIFS(Trades!$A$5:$A$1004,B234,Trades!$U$5:$U$1004,"?*"))</f>
      </c>
      <c r="D234" s="18">
        <f>IF(B234="","",SUMIFS(Trades!$R$5:$R$1004,Trades!$A$5:$A$1004,B234))</f>
      </c>
      <c r="E234" s="22">
        <f>IF(OR(B234="",N(C234)=0),"",COUNTIFS(Trades!$A$5:$A$1004,B234,Trades!$U$5:$U$1004,"Win")/C234)</f>
      </c>
      <c r="F234" s="18">
        <f>IF(B234="","",SUM($D$5:D234))</f>
      </c>
      <c r="G234">
        <f>IF(B234="","",TEXT(B234,"ddd"))</f>
      </c>
      <c r="H234" s="18">
        <f>IF(B234="","",MAX(0,D234))</f>
      </c>
      <c r="I234" s="18">
        <f>IF(B234="","",MIN(0,D234))</f>
      </c>
    </row>
    <row r="235" spans="1:9" x14ac:dyDescent="0.25">
      <c r="A235">
        <f>ROW()-4</f>
      </c>
      <c r="B235" s="15">
        <f>IFERROR(INDEX(Trades!$A$5:$A$1004,MATCH(A235,Trades!$Y$5:$Y$1004,0)),"")</f>
      </c>
      <c r="C235">
        <f>IF(B235="","",COUNTIFS(Trades!$A$5:$A$1004,B235,Trades!$U$5:$U$1004,"?*"))</f>
      </c>
      <c r="D235" s="18">
        <f>IF(B235="","",SUMIFS(Trades!$R$5:$R$1004,Trades!$A$5:$A$1004,B235))</f>
      </c>
      <c r="E235" s="22">
        <f>IF(OR(B235="",N(C235)=0),"",COUNTIFS(Trades!$A$5:$A$1004,B235,Trades!$U$5:$U$1004,"Win")/C235)</f>
      </c>
      <c r="F235" s="18">
        <f>IF(B235="","",SUM($D$5:D235))</f>
      </c>
      <c r="G235">
        <f>IF(B235="","",TEXT(B235,"ddd"))</f>
      </c>
      <c r="H235" s="18">
        <f>IF(B235="","",MAX(0,D235))</f>
      </c>
      <c r="I235" s="18">
        <f>IF(B235="","",MIN(0,D235))</f>
      </c>
    </row>
    <row r="236" spans="1:9" x14ac:dyDescent="0.25">
      <c r="A236">
        <f>ROW()-4</f>
      </c>
      <c r="B236" s="15">
        <f>IFERROR(INDEX(Trades!$A$5:$A$1004,MATCH(A236,Trades!$Y$5:$Y$1004,0)),"")</f>
      </c>
      <c r="C236">
        <f>IF(B236="","",COUNTIFS(Trades!$A$5:$A$1004,B236,Trades!$U$5:$U$1004,"?*"))</f>
      </c>
      <c r="D236" s="18">
        <f>IF(B236="","",SUMIFS(Trades!$R$5:$R$1004,Trades!$A$5:$A$1004,B236))</f>
      </c>
      <c r="E236" s="22">
        <f>IF(OR(B236="",N(C236)=0),"",COUNTIFS(Trades!$A$5:$A$1004,B236,Trades!$U$5:$U$1004,"Win")/C236)</f>
      </c>
      <c r="F236" s="18">
        <f>IF(B236="","",SUM($D$5:D236))</f>
      </c>
      <c r="G236">
        <f>IF(B236="","",TEXT(B236,"ddd"))</f>
      </c>
      <c r="H236" s="18">
        <f>IF(B236="","",MAX(0,D236))</f>
      </c>
      <c r="I236" s="18">
        <f>IF(B236="","",MIN(0,D236))</f>
      </c>
    </row>
    <row r="237" spans="1:9" x14ac:dyDescent="0.25">
      <c r="A237">
        <f>ROW()-4</f>
      </c>
      <c r="B237" s="15">
        <f>IFERROR(INDEX(Trades!$A$5:$A$1004,MATCH(A237,Trades!$Y$5:$Y$1004,0)),"")</f>
      </c>
      <c r="C237">
        <f>IF(B237="","",COUNTIFS(Trades!$A$5:$A$1004,B237,Trades!$U$5:$U$1004,"?*"))</f>
      </c>
      <c r="D237" s="18">
        <f>IF(B237="","",SUMIFS(Trades!$R$5:$R$1004,Trades!$A$5:$A$1004,B237))</f>
      </c>
      <c r="E237" s="22">
        <f>IF(OR(B237="",N(C237)=0),"",COUNTIFS(Trades!$A$5:$A$1004,B237,Trades!$U$5:$U$1004,"Win")/C237)</f>
      </c>
      <c r="F237" s="18">
        <f>IF(B237="","",SUM($D$5:D237))</f>
      </c>
      <c r="G237">
        <f>IF(B237="","",TEXT(B237,"ddd"))</f>
      </c>
      <c r="H237" s="18">
        <f>IF(B237="","",MAX(0,D237))</f>
      </c>
      <c r="I237" s="18">
        <f>IF(B237="","",MIN(0,D237))</f>
      </c>
    </row>
    <row r="238" spans="1:9" x14ac:dyDescent="0.25">
      <c r="A238">
        <f>ROW()-4</f>
      </c>
      <c r="B238" s="15">
        <f>IFERROR(INDEX(Trades!$A$5:$A$1004,MATCH(A238,Trades!$Y$5:$Y$1004,0)),"")</f>
      </c>
      <c r="C238">
        <f>IF(B238="","",COUNTIFS(Trades!$A$5:$A$1004,B238,Trades!$U$5:$U$1004,"?*"))</f>
      </c>
      <c r="D238" s="18">
        <f>IF(B238="","",SUMIFS(Trades!$R$5:$R$1004,Trades!$A$5:$A$1004,B238))</f>
      </c>
      <c r="E238" s="22">
        <f>IF(OR(B238="",N(C238)=0),"",COUNTIFS(Trades!$A$5:$A$1004,B238,Trades!$U$5:$U$1004,"Win")/C238)</f>
      </c>
      <c r="F238" s="18">
        <f>IF(B238="","",SUM($D$5:D238))</f>
      </c>
      <c r="G238">
        <f>IF(B238="","",TEXT(B238,"ddd"))</f>
      </c>
      <c r="H238" s="18">
        <f>IF(B238="","",MAX(0,D238))</f>
      </c>
      <c r="I238" s="18">
        <f>IF(B238="","",MIN(0,D238))</f>
      </c>
    </row>
    <row r="239" spans="1:9" x14ac:dyDescent="0.25">
      <c r="A239">
        <f>ROW()-4</f>
      </c>
      <c r="B239" s="15">
        <f>IFERROR(INDEX(Trades!$A$5:$A$1004,MATCH(A239,Trades!$Y$5:$Y$1004,0)),"")</f>
      </c>
      <c r="C239">
        <f>IF(B239="","",COUNTIFS(Trades!$A$5:$A$1004,B239,Trades!$U$5:$U$1004,"?*"))</f>
      </c>
      <c r="D239" s="18">
        <f>IF(B239="","",SUMIFS(Trades!$R$5:$R$1004,Trades!$A$5:$A$1004,B239))</f>
      </c>
      <c r="E239" s="22">
        <f>IF(OR(B239="",N(C239)=0),"",COUNTIFS(Trades!$A$5:$A$1004,B239,Trades!$U$5:$U$1004,"Win")/C239)</f>
      </c>
      <c r="F239" s="18">
        <f>IF(B239="","",SUM($D$5:D239))</f>
      </c>
      <c r="G239">
        <f>IF(B239="","",TEXT(B239,"ddd"))</f>
      </c>
      <c r="H239" s="18">
        <f>IF(B239="","",MAX(0,D239))</f>
      </c>
      <c r="I239" s="18">
        <f>IF(B239="","",MIN(0,D239))</f>
      </c>
    </row>
    <row r="240" spans="1:9" x14ac:dyDescent="0.25">
      <c r="A240">
        <f>ROW()-4</f>
      </c>
      <c r="B240" s="15">
        <f>IFERROR(INDEX(Trades!$A$5:$A$1004,MATCH(A240,Trades!$Y$5:$Y$1004,0)),"")</f>
      </c>
      <c r="C240">
        <f>IF(B240="","",COUNTIFS(Trades!$A$5:$A$1004,B240,Trades!$U$5:$U$1004,"?*"))</f>
      </c>
      <c r="D240" s="18">
        <f>IF(B240="","",SUMIFS(Trades!$R$5:$R$1004,Trades!$A$5:$A$1004,B240))</f>
      </c>
      <c r="E240" s="22">
        <f>IF(OR(B240="",N(C240)=0),"",COUNTIFS(Trades!$A$5:$A$1004,B240,Trades!$U$5:$U$1004,"Win")/C240)</f>
      </c>
      <c r="F240" s="18">
        <f>IF(B240="","",SUM($D$5:D240))</f>
      </c>
      <c r="G240">
        <f>IF(B240="","",TEXT(B240,"ddd"))</f>
      </c>
      <c r="H240" s="18">
        <f>IF(B240="","",MAX(0,D240))</f>
      </c>
      <c r="I240" s="18">
        <f>IF(B240="","",MIN(0,D240))</f>
      </c>
    </row>
    <row r="241" spans="1:9" x14ac:dyDescent="0.25">
      <c r="A241">
        <f>ROW()-4</f>
      </c>
      <c r="B241" s="15">
        <f>IFERROR(INDEX(Trades!$A$5:$A$1004,MATCH(A241,Trades!$Y$5:$Y$1004,0)),"")</f>
      </c>
      <c r="C241">
        <f>IF(B241="","",COUNTIFS(Trades!$A$5:$A$1004,B241,Trades!$U$5:$U$1004,"?*"))</f>
      </c>
      <c r="D241" s="18">
        <f>IF(B241="","",SUMIFS(Trades!$R$5:$R$1004,Trades!$A$5:$A$1004,B241))</f>
      </c>
      <c r="E241" s="22">
        <f>IF(OR(B241="",N(C241)=0),"",COUNTIFS(Trades!$A$5:$A$1004,B241,Trades!$U$5:$U$1004,"Win")/C241)</f>
      </c>
      <c r="F241" s="18">
        <f>IF(B241="","",SUM($D$5:D241))</f>
      </c>
      <c r="G241">
        <f>IF(B241="","",TEXT(B241,"ddd"))</f>
      </c>
      <c r="H241" s="18">
        <f>IF(B241="","",MAX(0,D241))</f>
      </c>
      <c r="I241" s="18">
        <f>IF(B241="","",MIN(0,D241))</f>
      </c>
    </row>
    <row r="242" spans="1:9" x14ac:dyDescent="0.25">
      <c r="A242">
        <f>ROW()-4</f>
      </c>
      <c r="B242" s="15">
        <f>IFERROR(INDEX(Trades!$A$5:$A$1004,MATCH(A242,Trades!$Y$5:$Y$1004,0)),"")</f>
      </c>
      <c r="C242">
        <f>IF(B242="","",COUNTIFS(Trades!$A$5:$A$1004,B242,Trades!$U$5:$U$1004,"?*"))</f>
      </c>
      <c r="D242" s="18">
        <f>IF(B242="","",SUMIFS(Trades!$R$5:$R$1004,Trades!$A$5:$A$1004,B242))</f>
      </c>
      <c r="E242" s="22">
        <f>IF(OR(B242="",N(C242)=0),"",COUNTIFS(Trades!$A$5:$A$1004,B242,Trades!$U$5:$U$1004,"Win")/C242)</f>
      </c>
      <c r="F242" s="18">
        <f>IF(B242="","",SUM($D$5:D242))</f>
      </c>
      <c r="G242">
        <f>IF(B242="","",TEXT(B242,"ddd"))</f>
      </c>
      <c r="H242" s="18">
        <f>IF(B242="","",MAX(0,D242))</f>
      </c>
      <c r="I242" s="18">
        <f>IF(B242="","",MIN(0,D242))</f>
      </c>
    </row>
    <row r="243" spans="1:9" x14ac:dyDescent="0.25">
      <c r="A243">
        <f>ROW()-4</f>
      </c>
      <c r="B243" s="15">
        <f>IFERROR(INDEX(Trades!$A$5:$A$1004,MATCH(A243,Trades!$Y$5:$Y$1004,0)),"")</f>
      </c>
      <c r="C243">
        <f>IF(B243="","",COUNTIFS(Trades!$A$5:$A$1004,B243,Trades!$U$5:$U$1004,"?*"))</f>
      </c>
      <c r="D243" s="18">
        <f>IF(B243="","",SUMIFS(Trades!$R$5:$R$1004,Trades!$A$5:$A$1004,B243))</f>
      </c>
      <c r="E243" s="22">
        <f>IF(OR(B243="",N(C243)=0),"",COUNTIFS(Trades!$A$5:$A$1004,B243,Trades!$U$5:$U$1004,"Win")/C243)</f>
      </c>
      <c r="F243" s="18">
        <f>IF(B243="","",SUM($D$5:D243))</f>
      </c>
      <c r="G243">
        <f>IF(B243="","",TEXT(B243,"ddd"))</f>
      </c>
      <c r="H243" s="18">
        <f>IF(B243="","",MAX(0,D243))</f>
      </c>
      <c r="I243" s="18">
        <f>IF(B243="","",MIN(0,D243))</f>
      </c>
    </row>
    <row r="244" spans="1:9" x14ac:dyDescent="0.25">
      <c r="A244">
        <f>ROW()-4</f>
      </c>
      <c r="B244" s="15">
        <f>IFERROR(INDEX(Trades!$A$5:$A$1004,MATCH(A244,Trades!$Y$5:$Y$1004,0)),"")</f>
      </c>
      <c r="C244">
        <f>IF(B244="","",COUNTIFS(Trades!$A$5:$A$1004,B244,Trades!$U$5:$U$1004,"?*"))</f>
      </c>
      <c r="D244" s="18">
        <f>IF(B244="","",SUMIFS(Trades!$R$5:$R$1004,Trades!$A$5:$A$1004,B244))</f>
      </c>
      <c r="E244" s="22">
        <f>IF(OR(B244="",N(C244)=0),"",COUNTIFS(Trades!$A$5:$A$1004,B244,Trades!$U$5:$U$1004,"Win")/C244)</f>
      </c>
      <c r="F244" s="18">
        <f>IF(B244="","",SUM($D$5:D244))</f>
      </c>
      <c r="G244">
        <f>IF(B244="","",TEXT(B244,"ddd"))</f>
      </c>
      <c r="H244" s="18">
        <f>IF(B244="","",MAX(0,D244))</f>
      </c>
      <c r="I244" s="18">
        <f>IF(B244="","",MIN(0,D244))</f>
      </c>
    </row>
    <row r="245" spans="1:9" x14ac:dyDescent="0.25">
      <c r="A245">
        <f>ROW()-4</f>
      </c>
      <c r="B245" s="15">
        <f>IFERROR(INDEX(Trades!$A$5:$A$1004,MATCH(A245,Trades!$Y$5:$Y$1004,0)),"")</f>
      </c>
      <c r="C245">
        <f>IF(B245="","",COUNTIFS(Trades!$A$5:$A$1004,B245,Trades!$U$5:$U$1004,"?*"))</f>
      </c>
      <c r="D245" s="18">
        <f>IF(B245="","",SUMIFS(Trades!$R$5:$R$1004,Trades!$A$5:$A$1004,B245))</f>
      </c>
      <c r="E245" s="22">
        <f>IF(OR(B245="",N(C245)=0),"",COUNTIFS(Trades!$A$5:$A$1004,B245,Trades!$U$5:$U$1004,"Win")/C245)</f>
      </c>
      <c r="F245" s="18">
        <f>IF(B245="","",SUM($D$5:D245))</f>
      </c>
      <c r="G245">
        <f>IF(B245="","",TEXT(B245,"ddd"))</f>
      </c>
      <c r="H245" s="18">
        <f>IF(B245="","",MAX(0,D245))</f>
      </c>
      <c r="I245" s="18">
        <f>IF(B245="","",MIN(0,D245))</f>
      </c>
    </row>
    <row r="246" spans="1:9" x14ac:dyDescent="0.25">
      <c r="A246">
        <f>ROW()-4</f>
      </c>
      <c r="B246" s="15">
        <f>IFERROR(INDEX(Trades!$A$5:$A$1004,MATCH(A246,Trades!$Y$5:$Y$1004,0)),"")</f>
      </c>
      <c r="C246">
        <f>IF(B246="","",COUNTIFS(Trades!$A$5:$A$1004,B246,Trades!$U$5:$U$1004,"?*"))</f>
      </c>
      <c r="D246" s="18">
        <f>IF(B246="","",SUMIFS(Trades!$R$5:$R$1004,Trades!$A$5:$A$1004,B246))</f>
      </c>
      <c r="E246" s="22">
        <f>IF(OR(B246="",N(C246)=0),"",COUNTIFS(Trades!$A$5:$A$1004,B246,Trades!$U$5:$U$1004,"Win")/C246)</f>
      </c>
      <c r="F246" s="18">
        <f>IF(B246="","",SUM($D$5:D246))</f>
      </c>
      <c r="G246">
        <f>IF(B246="","",TEXT(B246,"ddd"))</f>
      </c>
      <c r="H246" s="18">
        <f>IF(B246="","",MAX(0,D246))</f>
      </c>
      <c r="I246" s="18">
        <f>IF(B246="","",MIN(0,D246))</f>
      </c>
    </row>
    <row r="247" spans="1:9" x14ac:dyDescent="0.25">
      <c r="A247">
        <f>ROW()-4</f>
      </c>
      <c r="B247" s="15">
        <f>IFERROR(INDEX(Trades!$A$5:$A$1004,MATCH(A247,Trades!$Y$5:$Y$1004,0)),"")</f>
      </c>
      <c r="C247">
        <f>IF(B247="","",COUNTIFS(Trades!$A$5:$A$1004,B247,Trades!$U$5:$U$1004,"?*"))</f>
      </c>
      <c r="D247" s="18">
        <f>IF(B247="","",SUMIFS(Trades!$R$5:$R$1004,Trades!$A$5:$A$1004,B247))</f>
      </c>
      <c r="E247" s="22">
        <f>IF(OR(B247="",N(C247)=0),"",COUNTIFS(Trades!$A$5:$A$1004,B247,Trades!$U$5:$U$1004,"Win")/C247)</f>
      </c>
      <c r="F247" s="18">
        <f>IF(B247="","",SUM($D$5:D247))</f>
      </c>
      <c r="G247">
        <f>IF(B247="","",TEXT(B247,"ddd"))</f>
      </c>
      <c r="H247" s="18">
        <f>IF(B247="","",MAX(0,D247))</f>
      </c>
      <c r="I247" s="18">
        <f>IF(B247="","",MIN(0,D247))</f>
      </c>
    </row>
    <row r="248" spans="1:9" x14ac:dyDescent="0.25">
      <c r="A248">
        <f>ROW()-4</f>
      </c>
      <c r="B248" s="15">
        <f>IFERROR(INDEX(Trades!$A$5:$A$1004,MATCH(A248,Trades!$Y$5:$Y$1004,0)),"")</f>
      </c>
      <c r="C248">
        <f>IF(B248="","",COUNTIFS(Trades!$A$5:$A$1004,B248,Trades!$U$5:$U$1004,"?*"))</f>
      </c>
      <c r="D248" s="18">
        <f>IF(B248="","",SUMIFS(Trades!$R$5:$R$1004,Trades!$A$5:$A$1004,B248))</f>
      </c>
      <c r="E248" s="22">
        <f>IF(OR(B248="",N(C248)=0),"",COUNTIFS(Trades!$A$5:$A$1004,B248,Trades!$U$5:$U$1004,"Win")/C248)</f>
      </c>
      <c r="F248" s="18">
        <f>IF(B248="","",SUM($D$5:D248))</f>
      </c>
      <c r="G248">
        <f>IF(B248="","",TEXT(B248,"ddd"))</f>
      </c>
      <c r="H248" s="18">
        <f>IF(B248="","",MAX(0,D248))</f>
      </c>
      <c r="I248" s="18">
        <f>IF(B248="","",MIN(0,D248))</f>
      </c>
    </row>
    <row r="249" spans="1:9" x14ac:dyDescent="0.25">
      <c r="A249">
        <f>ROW()-4</f>
      </c>
      <c r="B249" s="15">
        <f>IFERROR(INDEX(Trades!$A$5:$A$1004,MATCH(A249,Trades!$Y$5:$Y$1004,0)),"")</f>
      </c>
      <c r="C249">
        <f>IF(B249="","",COUNTIFS(Trades!$A$5:$A$1004,B249,Trades!$U$5:$U$1004,"?*"))</f>
      </c>
      <c r="D249" s="18">
        <f>IF(B249="","",SUMIFS(Trades!$R$5:$R$1004,Trades!$A$5:$A$1004,B249))</f>
      </c>
      <c r="E249" s="22">
        <f>IF(OR(B249="",N(C249)=0),"",COUNTIFS(Trades!$A$5:$A$1004,B249,Trades!$U$5:$U$1004,"Win")/C249)</f>
      </c>
      <c r="F249" s="18">
        <f>IF(B249="","",SUM($D$5:D249))</f>
      </c>
      <c r="G249">
        <f>IF(B249="","",TEXT(B249,"ddd"))</f>
      </c>
      <c r="H249" s="18">
        <f>IF(B249="","",MAX(0,D249))</f>
      </c>
      <c r="I249" s="18">
        <f>IF(B249="","",MIN(0,D249))</f>
      </c>
    </row>
    <row r="250" spans="1:9" x14ac:dyDescent="0.25">
      <c r="A250">
        <f>ROW()-4</f>
      </c>
      <c r="B250" s="15">
        <f>IFERROR(INDEX(Trades!$A$5:$A$1004,MATCH(A250,Trades!$Y$5:$Y$1004,0)),"")</f>
      </c>
      <c r="C250">
        <f>IF(B250="","",COUNTIFS(Trades!$A$5:$A$1004,B250,Trades!$U$5:$U$1004,"?*"))</f>
      </c>
      <c r="D250" s="18">
        <f>IF(B250="","",SUMIFS(Trades!$R$5:$R$1004,Trades!$A$5:$A$1004,B250))</f>
      </c>
      <c r="E250" s="22">
        <f>IF(OR(B250="",N(C250)=0),"",COUNTIFS(Trades!$A$5:$A$1004,B250,Trades!$U$5:$U$1004,"Win")/C250)</f>
      </c>
      <c r="F250" s="18">
        <f>IF(B250="","",SUM($D$5:D250))</f>
      </c>
      <c r="G250">
        <f>IF(B250="","",TEXT(B250,"ddd"))</f>
      </c>
      <c r="H250" s="18">
        <f>IF(B250="","",MAX(0,D250))</f>
      </c>
      <c r="I250" s="18">
        <f>IF(B250="","",MIN(0,D250))</f>
      </c>
    </row>
    <row r="251" spans="1:9" x14ac:dyDescent="0.25">
      <c r="A251">
        <f>ROW()-4</f>
      </c>
      <c r="B251" s="15">
        <f>IFERROR(INDEX(Trades!$A$5:$A$1004,MATCH(A251,Trades!$Y$5:$Y$1004,0)),"")</f>
      </c>
      <c r="C251">
        <f>IF(B251="","",COUNTIFS(Trades!$A$5:$A$1004,B251,Trades!$U$5:$U$1004,"?*"))</f>
      </c>
      <c r="D251" s="18">
        <f>IF(B251="","",SUMIFS(Trades!$R$5:$R$1004,Trades!$A$5:$A$1004,B251))</f>
      </c>
      <c r="E251" s="22">
        <f>IF(OR(B251="",N(C251)=0),"",COUNTIFS(Trades!$A$5:$A$1004,B251,Trades!$U$5:$U$1004,"Win")/C251)</f>
      </c>
      <c r="F251" s="18">
        <f>IF(B251="","",SUM($D$5:D251))</f>
      </c>
      <c r="G251">
        <f>IF(B251="","",TEXT(B251,"ddd"))</f>
      </c>
      <c r="H251" s="18">
        <f>IF(B251="","",MAX(0,D251))</f>
      </c>
      <c r="I251" s="18">
        <f>IF(B251="","",MIN(0,D251))</f>
      </c>
    </row>
    <row r="252" spans="1:9" x14ac:dyDescent="0.25">
      <c r="A252">
        <f>ROW()-4</f>
      </c>
      <c r="B252" s="15">
        <f>IFERROR(INDEX(Trades!$A$5:$A$1004,MATCH(A252,Trades!$Y$5:$Y$1004,0)),"")</f>
      </c>
      <c r="C252">
        <f>IF(B252="","",COUNTIFS(Trades!$A$5:$A$1004,B252,Trades!$U$5:$U$1004,"?*"))</f>
      </c>
      <c r="D252" s="18">
        <f>IF(B252="","",SUMIFS(Trades!$R$5:$R$1004,Trades!$A$5:$A$1004,B252))</f>
      </c>
      <c r="E252" s="22">
        <f>IF(OR(B252="",N(C252)=0),"",COUNTIFS(Trades!$A$5:$A$1004,B252,Trades!$U$5:$U$1004,"Win")/C252)</f>
      </c>
      <c r="F252" s="18">
        <f>IF(B252="","",SUM($D$5:D252))</f>
      </c>
      <c r="G252">
        <f>IF(B252="","",TEXT(B252,"ddd"))</f>
      </c>
      <c r="H252" s="18">
        <f>IF(B252="","",MAX(0,D252))</f>
      </c>
      <c r="I252" s="18">
        <f>IF(B252="","",MIN(0,D252))</f>
      </c>
    </row>
    <row r="253" spans="1:9" x14ac:dyDescent="0.25">
      <c r="A253">
        <f>ROW()-4</f>
      </c>
      <c r="B253" s="15">
        <f>IFERROR(INDEX(Trades!$A$5:$A$1004,MATCH(A253,Trades!$Y$5:$Y$1004,0)),"")</f>
      </c>
      <c r="C253">
        <f>IF(B253="","",COUNTIFS(Trades!$A$5:$A$1004,B253,Trades!$U$5:$U$1004,"?*"))</f>
      </c>
      <c r="D253" s="18">
        <f>IF(B253="","",SUMIFS(Trades!$R$5:$R$1004,Trades!$A$5:$A$1004,B253))</f>
      </c>
      <c r="E253" s="22">
        <f>IF(OR(B253="",N(C253)=0),"",COUNTIFS(Trades!$A$5:$A$1004,B253,Trades!$U$5:$U$1004,"Win")/C253)</f>
      </c>
      <c r="F253" s="18">
        <f>IF(B253="","",SUM($D$5:D253))</f>
      </c>
      <c r="G253">
        <f>IF(B253="","",TEXT(B253,"ddd"))</f>
      </c>
      <c r="H253" s="18">
        <f>IF(B253="","",MAX(0,D253))</f>
      </c>
      <c r="I253" s="18">
        <f>IF(B253="","",MIN(0,D253))</f>
      </c>
    </row>
    <row r="254" spans="1:9" x14ac:dyDescent="0.25">
      <c r="A254">
        <f>ROW()-4</f>
      </c>
      <c r="B254" s="15">
        <f>IFERROR(INDEX(Trades!$A$5:$A$1004,MATCH(A254,Trades!$Y$5:$Y$1004,0)),"")</f>
      </c>
      <c r="C254">
        <f>IF(B254="","",COUNTIFS(Trades!$A$5:$A$1004,B254,Trades!$U$5:$U$1004,"?*"))</f>
      </c>
      <c r="D254" s="18">
        <f>IF(B254="","",SUMIFS(Trades!$R$5:$R$1004,Trades!$A$5:$A$1004,B254))</f>
      </c>
      <c r="E254" s="22">
        <f>IF(OR(B254="",N(C254)=0),"",COUNTIFS(Trades!$A$5:$A$1004,B254,Trades!$U$5:$U$1004,"Win")/C254)</f>
      </c>
      <c r="F254" s="18">
        <f>IF(B254="","",SUM($D$5:D254))</f>
      </c>
      <c r="G254">
        <f>IF(B254="","",TEXT(B254,"ddd"))</f>
      </c>
      <c r="H254" s="18">
        <f>IF(B254="","",MAX(0,D254))</f>
      </c>
      <c r="I254" s="18">
        <f>IF(B254="","",MIN(0,D254))</f>
      </c>
    </row>
    <row r="255" spans="1:9" x14ac:dyDescent="0.25">
      <c r="A255">
        <f>ROW()-4</f>
      </c>
      <c r="B255" s="15">
        <f>IFERROR(INDEX(Trades!$A$5:$A$1004,MATCH(A255,Trades!$Y$5:$Y$1004,0)),"")</f>
      </c>
      <c r="C255">
        <f>IF(B255="","",COUNTIFS(Trades!$A$5:$A$1004,B255,Trades!$U$5:$U$1004,"?*"))</f>
      </c>
      <c r="D255" s="18">
        <f>IF(B255="","",SUMIFS(Trades!$R$5:$R$1004,Trades!$A$5:$A$1004,B255))</f>
      </c>
      <c r="E255" s="22">
        <f>IF(OR(B255="",N(C255)=0),"",COUNTIFS(Trades!$A$5:$A$1004,B255,Trades!$U$5:$U$1004,"Win")/C255)</f>
      </c>
      <c r="F255" s="18">
        <f>IF(B255="","",SUM($D$5:D255))</f>
      </c>
      <c r="G255">
        <f>IF(B255="","",TEXT(B255,"ddd"))</f>
      </c>
      <c r="H255" s="18">
        <f>IF(B255="","",MAX(0,D255))</f>
      </c>
      <c r="I255" s="18">
        <f>IF(B255="","",MIN(0,D255))</f>
      </c>
    </row>
    <row r="256" spans="1:9" x14ac:dyDescent="0.25">
      <c r="A256">
        <f>ROW()-4</f>
      </c>
      <c r="B256" s="15">
        <f>IFERROR(INDEX(Trades!$A$5:$A$1004,MATCH(A256,Trades!$Y$5:$Y$1004,0)),"")</f>
      </c>
      <c r="C256">
        <f>IF(B256="","",COUNTIFS(Trades!$A$5:$A$1004,B256,Trades!$U$5:$U$1004,"?*"))</f>
      </c>
      <c r="D256" s="18">
        <f>IF(B256="","",SUMIFS(Trades!$R$5:$R$1004,Trades!$A$5:$A$1004,B256))</f>
      </c>
      <c r="E256" s="22">
        <f>IF(OR(B256="",N(C256)=0),"",COUNTIFS(Trades!$A$5:$A$1004,B256,Trades!$U$5:$U$1004,"Win")/C256)</f>
      </c>
      <c r="F256" s="18">
        <f>IF(B256="","",SUM($D$5:D256))</f>
      </c>
      <c r="G256">
        <f>IF(B256="","",TEXT(B256,"ddd"))</f>
      </c>
      <c r="H256" s="18">
        <f>IF(B256="","",MAX(0,D256))</f>
      </c>
      <c r="I256" s="18">
        <f>IF(B256="","",MIN(0,D256))</f>
      </c>
    </row>
    <row r="257" spans="1:9" x14ac:dyDescent="0.25">
      <c r="A257">
        <f>ROW()-4</f>
      </c>
      <c r="B257" s="15">
        <f>IFERROR(INDEX(Trades!$A$5:$A$1004,MATCH(A257,Trades!$Y$5:$Y$1004,0)),"")</f>
      </c>
      <c r="C257">
        <f>IF(B257="","",COUNTIFS(Trades!$A$5:$A$1004,B257,Trades!$U$5:$U$1004,"?*"))</f>
      </c>
      <c r="D257" s="18">
        <f>IF(B257="","",SUMIFS(Trades!$R$5:$R$1004,Trades!$A$5:$A$1004,B257))</f>
      </c>
      <c r="E257" s="22">
        <f>IF(OR(B257="",N(C257)=0),"",COUNTIFS(Trades!$A$5:$A$1004,B257,Trades!$U$5:$U$1004,"Win")/C257)</f>
      </c>
      <c r="F257" s="18">
        <f>IF(B257="","",SUM($D$5:D257))</f>
      </c>
      <c r="G257">
        <f>IF(B257="","",TEXT(B257,"ddd"))</f>
      </c>
      <c r="H257" s="18">
        <f>IF(B257="","",MAX(0,D257))</f>
      </c>
      <c r="I257" s="18">
        <f>IF(B257="","",MIN(0,D257))</f>
      </c>
    </row>
    <row r="258" spans="1:9" x14ac:dyDescent="0.25">
      <c r="A258">
        <f>ROW()-4</f>
      </c>
      <c r="B258" s="15">
        <f>IFERROR(INDEX(Trades!$A$5:$A$1004,MATCH(A258,Trades!$Y$5:$Y$1004,0)),"")</f>
      </c>
      <c r="C258">
        <f>IF(B258="","",COUNTIFS(Trades!$A$5:$A$1004,B258,Trades!$U$5:$U$1004,"?*"))</f>
      </c>
      <c r="D258" s="18">
        <f>IF(B258="","",SUMIFS(Trades!$R$5:$R$1004,Trades!$A$5:$A$1004,B258))</f>
      </c>
      <c r="E258" s="22">
        <f>IF(OR(B258="",N(C258)=0),"",COUNTIFS(Trades!$A$5:$A$1004,B258,Trades!$U$5:$U$1004,"Win")/C258)</f>
      </c>
      <c r="F258" s="18">
        <f>IF(B258="","",SUM($D$5:D258))</f>
      </c>
      <c r="G258">
        <f>IF(B258="","",TEXT(B258,"ddd"))</f>
      </c>
      <c r="H258" s="18">
        <f>IF(B258="","",MAX(0,D258))</f>
      </c>
      <c r="I258" s="18">
        <f>IF(B258="","",MIN(0,D258))</f>
      </c>
    </row>
    <row r="259" spans="1:9" x14ac:dyDescent="0.25">
      <c r="A259">
        <f>ROW()-4</f>
      </c>
      <c r="B259" s="15">
        <f>IFERROR(INDEX(Trades!$A$5:$A$1004,MATCH(A259,Trades!$Y$5:$Y$1004,0)),"")</f>
      </c>
      <c r="C259">
        <f>IF(B259="","",COUNTIFS(Trades!$A$5:$A$1004,B259,Trades!$U$5:$U$1004,"?*"))</f>
      </c>
      <c r="D259" s="18">
        <f>IF(B259="","",SUMIFS(Trades!$R$5:$R$1004,Trades!$A$5:$A$1004,B259))</f>
      </c>
      <c r="E259" s="22">
        <f>IF(OR(B259="",N(C259)=0),"",COUNTIFS(Trades!$A$5:$A$1004,B259,Trades!$U$5:$U$1004,"Win")/C259)</f>
      </c>
      <c r="F259" s="18">
        <f>IF(B259="","",SUM($D$5:D259))</f>
      </c>
      <c r="G259">
        <f>IF(B259="","",TEXT(B259,"ddd"))</f>
      </c>
      <c r="H259" s="18">
        <f>IF(B259="","",MAX(0,D259))</f>
      </c>
      <c r="I259" s="18">
        <f>IF(B259="","",MIN(0,D259))</f>
      </c>
    </row>
    <row r="260" spans="1:9" x14ac:dyDescent="0.25">
      <c r="A260">
        <f>ROW()-4</f>
      </c>
      <c r="B260" s="15">
        <f>IFERROR(INDEX(Trades!$A$5:$A$1004,MATCH(A260,Trades!$Y$5:$Y$1004,0)),"")</f>
      </c>
      <c r="C260">
        <f>IF(B260="","",COUNTIFS(Trades!$A$5:$A$1004,B260,Trades!$U$5:$U$1004,"?*"))</f>
      </c>
      <c r="D260" s="18">
        <f>IF(B260="","",SUMIFS(Trades!$R$5:$R$1004,Trades!$A$5:$A$1004,B260))</f>
      </c>
      <c r="E260" s="22">
        <f>IF(OR(B260="",N(C260)=0),"",COUNTIFS(Trades!$A$5:$A$1004,B260,Trades!$U$5:$U$1004,"Win")/C260)</f>
      </c>
      <c r="F260" s="18">
        <f>IF(B260="","",SUM($D$5:D260))</f>
      </c>
      <c r="G260">
        <f>IF(B260="","",TEXT(B260,"ddd"))</f>
      </c>
      <c r="H260" s="18">
        <f>IF(B260="","",MAX(0,D260))</f>
      </c>
      <c r="I260" s="18">
        <f>IF(B260="","",MIN(0,D260))</f>
      </c>
    </row>
    <row r="261" spans="1:9" x14ac:dyDescent="0.25">
      <c r="A261">
        <f>ROW()-4</f>
      </c>
      <c r="B261" s="15">
        <f>IFERROR(INDEX(Trades!$A$5:$A$1004,MATCH(A261,Trades!$Y$5:$Y$1004,0)),"")</f>
      </c>
      <c r="C261">
        <f>IF(B261="","",COUNTIFS(Trades!$A$5:$A$1004,B261,Trades!$U$5:$U$1004,"?*"))</f>
      </c>
      <c r="D261" s="18">
        <f>IF(B261="","",SUMIFS(Trades!$R$5:$R$1004,Trades!$A$5:$A$1004,B261))</f>
      </c>
      <c r="E261" s="22">
        <f>IF(OR(B261="",N(C261)=0),"",COUNTIFS(Trades!$A$5:$A$1004,B261,Trades!$U$5:$U$1004,"Win")/C261)</f>
      </c>
      <c r="F261" s="18">
        <f>IF(B261="","",SUM($D$5:D261))</f>
      </c>
      <c r="G261">
        <f>IF(B261="","",TEXT(B261,"ddd"))</f>
      </c>
      <c r="H261" s="18">
        <f>IF(B261="","",MAX(0,D261))</f>
      </c>
      <c r="I261" s="18">
        <f>IF(B261="","",MIN(0,D261))</f>
      </c>
    </row>
    <row r="262" spans="1:9" x14ac:dyDescent="0.25">
      <c r="A262">
        <f>ROW()-4</f>
      </c>
      <c r="B262" s="15">
        <f>IFERROR(INDEX(Trades!$A$5:$A$1004,MATCH(A262,Trades!$Y$5:$Y$1004,0)),"")</f>
      </c>
      <c r="C262">
        <f>IF(B262="","",COUNTIFS(Trades!$A$5:$A$1004,B262,Trades!$U$5:$U$1004,"?*"))</f>
      </c>
      <c r="D262" s="18">
        <f>IF(B262="","",SUMIFS(Trades!$R$5:$R$1004,Trades!$A$5:$A$1004,B262))</f>
      </c>
      <c r="E262" s="22">
        <f>IF(OR(B262="",N(C262)=0),"",COUNTIFS(Trades!$A$5:$A$1004,B262,Trades!$U$5:$U$1004,"Win")/C262)</f>
      </c>
      <c r="F262" s="18">
        <f>IF(B262="","",SUM($D$5:D262))</f>
      </c>
      <c r="G262">
        <f>IF(B262="","",TEXT(B262,"ddd"))</f>
      </c>
      <c r="H262" s="18">
        <f>IF(B262="","",MAX(0,D262))</f>
      </c>
      <c r="I262" s="18">
        <f>IF(B262="","",MIN(0,D262))</f>
      </c>
    </row>
    <row r="263" spans="1:9" x14ac:dyDescent="0.25">
      <c r="A263">
        <f>ROW()-4</f>
      </c>
      <c r="B263" s="15">
        <f>IFERROR(INDEX(Trades!$A$5:$A$1004,MATCH(A263,Trades!$Y$5:$Y$1004,0)),"")</f>
      </c>
      <c r="C263">
        <f>IF(B263="","",COUNTIFS(Trades!$A$5:$A$1004,B263,Trades!$U$5:$U$1004,"?*"))</f>
      </c>
      <c r="D263" s="18">
        <f>IF(B263="","",SUMIFS(Trades!$R$5:$R$1004,Trades!$A$5:$A$1004,B263))</f>
      </c>
      <c r="E263" s="22">
        <f>IF(OR(B263="",N(C263)=0),"",COUNTIFS(Trades!$A$5:$A$1004,B263,Trades!$U$5:$U$1004,"Win")/C263)</f>
      </c>
      <c r="F263" s="18">
        <f>IF(B263="","",SUM($D$5:D263))</f>
      </c>
      <c r="G263">
        <f>IF(B263="","",TEXT(B263,"ddd"))</f>
      </c>
      <c r="H263" s="18">
        <f>IF(B263="","",MAX(0,D263))</f>
      </c>
      <c r="I263" s="18">
        <f>IF(B263="","",MIN(0,D263))</f>
      </c>
    </row>
    <row r="264" spans="1:9" x14ac:dyDescent="0.25">
      <c r="A264">
        <f>ROW()-4</f>
      </c>
      <c r="B264" s="15">
        <f>IFERROR(INDEX(Trades!$A$5:$A$1004,MATCH(A264,Trades!$Y$5:$Y$1004,0)),"")</f>
      </c>
      <c r="C264">
        <f>IF(B264="","",COUNTIFS(Trades!$A$5:$A$1004,B264,Trades!$U$5:$U$1004,"?*"))</f>
      </c>
      <c r="D264" s="18">
        <f>IF(B264="","",SUMIFS(Trades!$R$5:$R$1004,Trades!$A$5:$A$1004,B264))</f>
      </c>
      <c r="E264" s="22">
        <f>IF(OR(B264="",N(C264)=0),"",COUNTIFS(Trades!$A$5:$A$1004,B264,Trades!$U$5:$U$1004,"Win")/C264)</f>
      </c>
      <c r="F264" s="18">
        <f>IF(B264="","",SUM($D$5:D264))</f>
      </c>
      <c r="G264">
        <f>IF(B264="","",TEXT(B264,"ddd"))</f>
      </c>
      <c r="H264" s="18">
        <f>IF(B264="","",MAX(0,D264))</f>
      </c>
      <c r="I264" s="18">
        <f>IF(B264="","",MIN(0,D264))</f>
      </c>
    </row>
    <row r="265" spans="1:9" x14ac:dyDescent="0.25">
      <c r="A265">
        <f>ROW()-4</f>
      </c>
      <c r="B265" s="15">
        <f>IFERROR(INDEX(Trades!$A$5:$A$1004,MATCH(A265,Trades!$Y$5:$Y$1004,0)),"")</f>
      </c>
      <c r="C265">
        <f>IF(B265="","",COUNTIFS(Trades!$A$5:$A$1004,B265,Trades!$U$5:$U$1004,"?*"))</f>
      </c>
      <c r="D265" s="18">
        <f>IF(B265="","",SUMIFS(Trades!$R$5:$R$1004,Trades!$A$5:$A$1004,B265))</f>
      </c>
      <c r="E265" s="22">
        <f>IF(OR(B265="",N(C265)=0),"",COUNTIFS(Trades!$A$5:$A$1004,B265,Trades!$U$5:$U$1004,"Win")/C265)</f>
      </c>
      <c r="F265" s="18">
        <f>IF(B265="","",SUM($D$5:D265))</f>
      </c>
      <c r="G265">
        <f>IF(B265="","",TEXT(B265,"ddd"))</f>
      </c>
      <c r="H265" s="18">
        <f>IF(B265="","",MAX(0,D265))</f>
      </c>
      <c r="I265" s="18">
        <f>IF(B265="","",MIN(0,D265))</f>
      </c>
    </row>
    <row r="266" spans="1:9" x14ac:dyDescent="0.25">
      <c r="A266">
        <f>ROW()-4</f>
      </c>
      <c r="B266" s="15">
        <f>IFERROR(INDEX(Trades!$A$5:$A$1004,MATCH(A266,Trades!$Y$5:$Y$1004,0)),"")</f>
      </c>
      <c r="C266">
        <f>IF(B266="","",COUNTIFS(Trades!$A$5:$A$1004,B266,Trades!$U$5:$U$1004,"?*"))</f>
      </c>
      <c r="D266" s="18">
        <f>IF(B266="","",SUMIFS(Trades!$R$5:$R$1004,Trades!$A$5:$A$1004,B266))</f>
      </c>
      <c r="E266" s="22">
        <f>IF(OR(B266="",N(C266)=0),"",COUNTIFS(Trades!$A$5:$A$1004,B266,Trades!$U$5:$U$1004,"Win")/C266)</f>
      </c>
      <c r="F266" s="18">
        <f>IF(B266="","",SUM($D$5:D266))</f>
      </c>
      <c r="G266">
        <f>IF(B266="","",TEXT(B266,"ddd"))</f>
      </c>
      <c r="H266" s="18">
        <f>IF(B266="","",MAX(0,D266))</f>
      </c>
      <c r="I266" s="18">
        <f>IF(B266="","",MIN(0,D266))</f>
      </c>
    </row>
    <row r="267" spans="1:9" x14ac:dyDescent="0.25">
      <c r="A267">
        <f>ROW()-4</f>
      </c>
      <c r="B267" s="15">
        <f>IFERROR(INDEX(Trades!$A$5:$A$1004,MATCH(A267,Trades!$Y$5:$Y$1004,0)),"")</f>
      </c>
      <c r="C267">
        <f>IF(B267="","",COUNTIFS(Trades!$A$5:$A$1004,B267,Trades!$U$5:$U$1004,"?*"))</f>
      </c>
      <c r="D267" s="18">
        <f>IF(B267="","",SUMIFS(Trades!$R$5:$R$1004,Trades!$A$5:$A$1004,B267))</f>
      </c>
      <c r="E267" s="22">
        <f>IF(OR(B267="",N(C267)=0),"",COUNTIFS(Trades!$A$5:$A$1004,B267,Trades!$U$5:$U$1004,"Win")/C267)</f>
      </c>
      <c r="F267" s="18">
        <f>IF(B267="","",SUM($D$5:D267))</f>
      </c>
      <c r="G267">
        <f>IF(B267="","",TEXT(B267,"ddd"))</f>
      </c>
      <c r="H267" s="18">
        <f>IF(B267="","",MAX(0,D267))</f>
      </c>
      <c r="I267" s="18">
        <f>IF(B267="","",MIN(0,D267))</f>
      </c>
    </row>
    <row r="268" spans="1:9" x14ac:dyDescent="0.25">
      <c r="A268">
        <f>ROW()-4</f>
      </c>
      <c r="B268" s="15">
        <f>IFERROR(INDEX(Trades!$A$5:$A$1004,MATCH(A268,Trades!$Y$5:$Y$1004,0)),"")</f>
      </c>
      <c r="C268">
        <f>IF(B268="","",COUNTIFS(Trades!$A$5:$A$1004,B268,Trades!$U$5:$U$1004,"?*"))</f>
      </c>
      <c r="D268" s="18">
        <f>IF(B268="","",SUMIFS(Trades!$R$5:$R$1004,Trades!$A$5:$A$1004,B268))</f>
      </c>
      <c r="E268" s="22">
        <f>IF(OR(B268="",N(C268)=0),"",COUNTIFS(Trades!$A$5:$A$1004,B268,Trades!$U$5:$U$1004,"Win")/C268)</f>
      </c>
      <c r="F268" s="18">
        <f>IF(B268="","",SUM($D$5:D268))</f>
      </c>
      <c r="G268">
        <f>IF(B268="","",TEXT(B268,"ddd"))</f>
      </c>
      <c r="H268" s="18">
        <f>IF(B268="","",MAX(0,D268))</f>
      </c>
      <c r="I268" s="18">
        <f>IF(B268="","",MIN(0,D268))</f>
      </c>
    </row>
    <row r="269" spans="1:9" x14ac:dyDescent="0.25">
      <c r="A269">
        <f>ROW()-4</f>
      </c>
      <c r="B269" s="15">
        <f>IFERROR(INDEX(Trades!$A$5:$A$1004,MATCH(A269,Trades!$Y$5:$Y$1004,0)),"")</f>
      </c>
      <c r="C269">
        <f>IF(B269="","",COUNTIFS(Trades!$A$5:$A$1004,B269,Trades!$U$5:$U$1004,"?*"))</f>
      </c>
      <c r="D269" s="18">
        <f>IF(B269="","",SUMIFS(Trades!$R$5:$R$1004,Trades!$A$5:$A$1004,B269))</f>
      </c>
      <c r="E269" s="22">
        <f>IF(OR(B269="",N(C269)=0),"",COUNTIFS(Trades!$A$5:$A$1004,B269,Trades!$U$5:$U$1004,"Win")/C269)</f>
      </c>
      <c r="F269" s="18">
        <f>IF(B269="","",SUM($D$5:D269))</f>
      </c>
      <c r="G269">
        <f>IF(B269="","",TEXT(B269,"ddd"))</f>
      </c>
      <c r="H269" s="18">
        <f>IF(B269="","",MAX(0,D269))</f>
      </c>
      <c r="I269" s="18">
        <f>IF(B269="","",MIN(0,D269))</f>
      </c>
    </row>
    <row r="270" spans="1:9" x14ac:dyDescent="0.25">
      <c r="A270">
        <f>ROW()-4</f>
      </c>
      <c r="B270" s="15">
        <f>IFERROR(INDEX(Trades!$A$5:$A$1004,MATCH(A270,Trades!$Y$5:$Y$1004,0)),"")</f>
      </c>
      <c r="C270">
        <f>IF(B270="","",COUNTIFS(Trades!$A$5:$A$1004,B270,Trades!$U$5:$U$1004,"?*"))</f>
      </c>
      <c r="D270" s="18">
        <f>IF(B270="","",SUMIFS(Trades!$R$5:$R$1004,Trades!$A$5:$A$1004,B270))</f>
      </c>
      <c r="E270" s="22">
        <f>IF(OR(B270="",N(C270)=0),"",COUNTIFS(Trades!$A$5:$A$1004,B270,Trades!$U$5:$U$1004,"Win")/C270)</f>
      </c>
      <c r="F270" s="18">
        <f>IF(B270="","",SUM($D$5:D270))</f>
      </c>
      <c r="G270">
        <f>IF(B270="","",TEXT(B270,"ddd"))</f>
      </c>
      <c r="H270" s="18">
        <f>IF(B270="","",MAX(0,D270))</f>
      </c>
      <c r="I270" s="18">
        <f>IF(B270="","",MIN(0,D270))</f>
      </c>
    </row>
    <row r="271" spans="1:9" x14ac:dyDescent="0.25">
      <c r="A271">
        <f>ROW()-4</f>
      </c>
      <c r="B271" s="15">
        <f>IFERROR(INDEX(Trades!$A$5:$A$1004,MATCH(A271,Trades!$Y$5:$Y$1004,0)),"")</f>
      </c>
      <c r="C271">
        <f>IF(B271="","",COUNTIFS(Trades!$A$5:$A$1004,B271,Trades!$U$5:$U$1004,"?*"))</f>
      </c>
      <c r="D271" s="18">
        <f>IF(B271="","",SUMIFS(Trades!$R$5:$R$1004,Trades!$A$5:$A$1004,B271))</f>
      </c>
      <c r="E271" s="22">
        <f>IF(OR(B271="",N(C271)=0),"",COUNTIFS(Trades!$A$5:$A$1004,B271,Trades!$U$5:$U$1004,"Win")/C271)</f>
      </c>
      <c r="F271" s="18">
        <f>IF(B271="","",SUM($D$5:D271))</f>
      </c>
      <c r="G271">
        <f>IF(B271="","",TEXT(B271,"ddd"))</f>
      </c>
      <c r="H271" s="18">
        <f>IF(B271="","",MAX(0,D271))</f>
      </c>
      <c r="I271" s="18">
        <f>IF(B271="","",MIN(0,D271))</f>
      </c>
    </row>
    <row r="272" spans="1:9" x14ac:dyDescent="0.25">
      <c r="A272">
        <f>ROW()-4</f>
      </c>
      <c r="B272" s="15">
        <f>IFERROR(INDEX(Trades!$A$5:$A$1004,MATCH(A272,Trades!$Y$5:$Y$1004,0)),"")</f>
      </c>
      <c r="C272">
        <f>IF(B272="","",COUNTIFS(Trades!$A$5:$A$1004,B272,Trades!$U$5:$U$1004,"?*"))</f>
      </c>
      <c r="D272" s="18">
        <f>IF(B272="","",SUMIFS(Trades!$R$5:$R$1004,Trades!$A$5:$A$1004,B272))</f>
      </c>
      <c r="E272" s="22">
        <f>IF(OR(B272="",N(C272)=0),"",COUNTIFS(Trades!$A$5:$A$1004,B272,Trades!$U$5:$U$1004,"Win")/C272)</f>
      </c>
      <c r="F272" s="18">
        <f>IF(B272="","",SUM($D$5:D272))</f>
      </c>
      <c r="G272">
        <f>IF(B272="","",TEXT(B272,"ddd"))</f>
      </c>
      <c r="H272" s="18">
        <f>IF(B272="","",MAX(0,D272))</f>
      </c>
      <c r="I272" s="18">
        <f>IF(B272="","",MIN(0,D272))</f>
      </c>
    </row>
    <row r="273" spans="1:9" x14ac:dyDescent="0.25">
      <c r="A273">
        <f>ROW()-4</f>
      </c>
      <c r="B273" s="15">
        <f>IFERROR(INDEX(Trades!$A$5:$A$1004,MATCH(A273,Trades!$Y$5:$Y$1004,0)),"")</f>
      </c>
      <c r="C273">
        <f>IF(B273="","",COUNTIFS(Trades!$A$5:$A$1004,B273,Trades!$U$5:$U$1004,"?*"))</f>
      </c>
      <c r="D273" s="18">
        <f>IF(B273="","",SUMIFS(Trades!$R$5:$R$1004,Trades!$A$5:$A$1004,B273))</f>
      </c>
      <c r="E273" s="22">
        <f>IF(OR(B273="",N(C273)=0),"",COUNTIFS(Trades!$A$5:$A$1004,B273,Trades!$U$5:$U$1004,"Win")/C273)</f>
      </c>
      <c r="F273" s="18">
        <f>IF(B273="","",SUM($D$5:D273))</f>
      </c>
      <c r="G273">
        <f>IF(B273="","",TEXT(B273,"ddd"))</f>
      </c>
      <c r="H273" s="18">
        <f>IF(B273="","",MAX(0,D273))</f>
      </c>
      <c r="I273" s="18">
        <f>IF(B273="","",MIN(0,D273))</f>
      </c>
    </row>
    <row r="274" spans="1:9" x14ac:dyDescent="0.25">
      <c r="A274">
        <f>ROW()-4</f>
      </c>
      <c r="B274" s="15">
        <f>IFERROR(INDEX(Trades!$A$5:$A$1004,MATCH(A274,Trades!$Y$5:$Y$1004,0)),"")</f>
      </c>
      <c r="C274">
        <f>IF(B274="","",COUNTIFS(Trades!$A$5:$A$1004,B274,Trades!$U$5:$U$1004,"?*"))</f>
      </c>
      <c r="D274" s="18">
        <f>IF(B274="","",SUMIFS(Trades!$R$5:$R$1004,Trades!$A$5:$A$1004,B274))</f>
      </c>
      <c r="E274" s="22">
        <f>IF(OR(B274="",N(C274)=0),"",COUNTIFS(Trades!$A$5:$A$1004,B274,Trades!$U$5:$U$1004,"Win")/C274)</f>
      </c>
      <c r="F274" s="18">
        <f>IF(B274="","",SUM($D$5:D274))</f>
      </c>
      <c r="G274">
        <f>IF(B274="","",TEXT(B274,"ddd"))</f>
      </c>
      <c r="H274" s="18">
        <f>IF(B274="","",MAX(0,D274))</f>
      </c>
      <c r="I274" s="18">
        <f>IF(B274="","",MIN(0,D274))</f>
      </c>
    </row>
    <row r="275" spans="1:9" x14ac:dyDescent="0.25">
      <c r="A275">
        <f>ROW()-4</f>
      </c>
      <c r="B275" s="15">
        <f>IFERROR(INDEX(Trades!$A$5:$A$1004,MATCH(A275,Trades!$Y$5:$Y$1004,0)),"")</f>
      </c>
      <c r="C275">
        <f>IF(B275="","",COUNTIFS(Trades!$A$5:$A$1004,B275,Trades!$U$5:$U$1004,"?*"))</f>
      </c>
      <c r="D275" s="18">
        <f>IF(B275="","",SUMIFS(Trades!$R$5:$R$1004,Trades!$A$5:$A$1004,B275))</f>
      </c>
      <c r="E275" s="22">
        <f>IF(OR(B275="",N(C275)=0),"",COUNTIFS(Trades!$A$5:$A$1004,B275,Trades!$U$5:$U$1004,"Win")/C275)</f>
      </c>
      <c r="F275" s="18">
        <f>IF(B275="","",SUM($D$5:D275))</f>
      </c>
      <c r="G275">
        <f>IF(B275="","",TEXT(B275,"ddd"))</f>
      </c>
      <c r="H275" s="18">
        <f>IF(B275="","",MAX(0,D275))</f>
      </c>
      <c r="I275" s="18">
        <f>IF(B275="","",MIN(0,D275))</f>
      </c>
    </row>
    <row r="276" spans="1:9" x14ac:dyDescent="0.25">
      <c r="A276">
        <f>ROW()-4</f>
      </c>
      <c r="B276" s="15">
        <f>IFERROR(INDEX(Trades!$A$5:$A$1004,MATCH(A276,Trades!$Y$5:$Y$1004,0)),"")</f>
      </c>
      <c r="C276">
        <f>IF(B276="","",COUNTIFS(Trades!$A$5:$A$1004,B276,Trades!$U$5:$U$1004,"?*"))</f>
      </c>
      <c r="D276" s="18">
        <f>IF(B276="","",SUMIFS(Trades!$R$5:$R$1004,Trades!$A$5:$A$1004,B276))</f>
      </c>
      <c r="E276" s="22">
        <f>IF(OR(B276="",N(C276)=0),"",COUNTIFS(Trades!$A$5:$A$1004,B276,Trades!$U$5:$U$1004,"Win")/C276)</f>
      </c>
      <c r="F276" s="18">
        <f>IF(B276="","",SUM($D$5:D276))</f>
      </c>
      <c r="G276">
        <f>IF(B276="","",TEXT(B276,"ddd"))</f>
      </c>
      <c r="H276" s="18">
        <f>IF(B276="","",MAX(0,D276))</f>
      </c>
      <c r="I276" s="18">
        <f>IF(B276="","",MIN(0,D276))</f>
      </c>
    </row>
    <row r="277" spans="1:9" x14ac:dyDescent="0.25">
      <c r="A277">
        <f>ROW()-4</f>
      </c>
      <c r="B277" s="15">
        <f>IFERROR(INDEX(Trades!$A$5:$A$1004,MATCH(A277,Trades!$Y$5:$Y$1004,0)),"")</f>
      </c>
      <c r="C277">
        <f>IF(B277="","",COUNTIFS(Trades!$A$5:$A$1004,B277,Trades!$U$5:$U$1004,"?*"))</f>
      </c>
      <c r="D277" s="18">
        <f>IF(B277="","",SUMIFS(Trades!$R$5:$R$1004,Trades!$A$5:$A$1004,B277))</f>
      </c>
      <c r="E277" s="22">
        <f>IF(OR(B277="",N(C277)=0),"",COUNTIFS(Trades!$A$5:$A$1004,B277,Trades!$U$5:$U$1004,"Win")/C277)</f>
      </c>
      <c r="F277" s="18">
        <f>IF(B277="","",SUM($D$5:D277))</f>
      </c>
      <c r="G277">
        <f>IF(B277="","",TEXT(B277,"ddd"))</f>
      </c>
      <c r="H277" s="18">
        <f>IF(B277="","",MAX(0,D277))</f>
      </c>
      <c r="I277" s="18">
        <f>IF(B277="","",MIN(0,D277))</f>
      </c>
    </row>
    <row r="278" spans="1:9" x14ac:dyDescent="0.25">
      <c r="A278">
        <f>ROW()-4</f>
      </c>
      <c r="B278" s="15">
        <f>IFERROR(INDEX(Trades!$A$5:$A$1004,MATCH(A278,Trades!$Y$5:$Y$1004,0)),"")</f>
      </c>
      <c r="C278">
        <f>IF(B278="","",COUNTIFS(Trades!$A$5:$A$1004,B278,Trades!$U$5:$U$1004,"?*"))</f>
      </c>
      <c r="D278" s="18">
        <f>IF(B278="","",SUMIFS(Trades!$R$5:$R$1004,Trades!$A$5:$A$1004,B278))</f>
      </c>
      <c r="E278" s="22">
        <f>IF(OR(B278="",N(C278)=0),"",COUNTIFS(Trades!$A$5:$A$1004,B278,Trades!$U$5:$U$1004,"Win")/C278)</f>
      </c>
      <c r="F278" s="18">
        <f>IF(B278="","",SUM($D$5:D278))</f>
      </c>
      <c r="G278">
        <f>IF(B278="","",TEXT(B278,"ddd"))</f>
      </c>
      <c r="H278" s="18">
        <f>IF(B278="","",MAX(0,D278))</f>
      </c>
      <c r="I278" s="18">
        <f>IF(B278="","",MIN(0,D278))</f>
      </c>
    </row>
    <row r="279" spans="1:9" x14ac:dyDescent="0.25">
      <c r="A279">
        <f>ROW()-4</f>
      </c>
      <c r="B279" s="15">
        <f>IFERROR(INDEX(Trades!$A$5:$A$1004,MATCH(A279,Trades!$Y$5:$Y$1004,0)),"")</f>
      </c>
      <c r="C279">
        <f>IF(B279="","",COUNTIFS(Trades!$A$5:$A$1004,B279,Trades!$U$5:$U$1004,"?*"))</f>
      </c>
      <c r="D279" s="18">
        <f>IF(B279="","",SUMIFS(Trades!$R$5:$R$1004,Trades!$A$5:$A$1004,B279))</f>
      </c>
      <c r="E279" s="22">
        <f>IF(OR(B279="",N(C279)=0),"",COUNTIFS(Trades!$A$5:$A$1004,B279,Trades!$U$5:$U$1004,"Win")/C279)</f>
      </c>
      <c r="F279" s="18">
        <f>IF(B279="","",SUM($D$5:D279))</f>
      </c>
      <c r="G279">
        <f>IF(B279="","",TEXT(B279,"ddd"))</f>
      </c>
      <c r="H279" s="18">
        <f>IF(B279="","",MAX(0,D279))</f>
      </c>
      <c r="I279" s="18">
        <f>IF(B279="","",MIN(0,D279))</f>
      </c>
    </row>
    <row r="280" spans="1:9" x14ac:dyDescent="0.25">
      <c r="A280">
        <f>ROW()-4</f>
      </c>
      <c r="B280" s="15">
        <f>IFERROR(INDEX(Trades!$A$5:$A$1004,MATCH(A280,Trades!$Y$5:$Y$1004,0)),"")</f>
      </c>
      <c r="C280">
        <f>IF(B280="","",COUNTIFS(Trades!$A$5:$A$1004,B280,Trades!$U$5:$U$1004,"?*"))</f>
      </c>
      <c r="D280" s="18">
        <f>IF(B280="","",SUMIFS(Trades!$R$5:$R$1004,Trades!$A$5:$A$1004,B280))</f>
      </c>
      <c r="E280" s="22">
        <f>IF(OR(B280="",N(C280)=0),"",COUNTIFS(Trades!$A$5:$A$1004,B280,Trades!$U$5:$U$1004,"Win")/C280)</f>
      </c>
      <c r="F280" s="18">
        <f>IF(B280="","",SUM($D$5:D280))</f>
      </c>
      <c r="G280">
        <f>IF(B280="","",TEXT(B280,"ddd"))</f>
      </c>
      <c r="H280" s="18">
        <f>IF(B280="","",MAX(0,D280))</f>
      </c>
      <c r="I280" s="18">
        <f>IF(B280="","",MIN(0,D280))</f>
      </c>
    </row>
    <row r="281" spans="1:9" x14ac:dyDescent="0.25">
      <c r="A281">
        <f>ROW()-4</f>
      </c>
      <c r="B281" s="15">
        <f>IFERROR(INDEX(Trades!$A$5:$A$1004,MATCH(A281,Trades!$Y$5:$Y$1004,0)),"")</f>
      </c>
      <c r="C281">
        <f>IF(B281="","",COUNTIFS(Trades!$A$5:$A$1004,B281,Trades!$U$5:$U$1004,"?*"))</f>
      </c>
      <c r="D281" s="18">
        <f>IF(B281="","",SUMIFS(Trades!$R$5:$R$1004,Trades!$A$5:$A$1004,B281))</f>
      </c>
      <c r="E281" s="22">
        <f>IF(OR(B281="",N(C281)=0),"",COUNTIFS(Trades!$A$5:$A$1004,B281,Trades!$U$5:$U$1004,"Win")/C281)</f>
      </c>
      <c r="F281" s="18">
        <f>IF(B281="","",SUM($D$5:D281))</f>
      </c>
      <c r="G281">
        <f>IF(B281="","",TEXT(B281,"ddd"))</f>
      </c>
      <c r="H281" s="18">
        <f>IF(B281="","",MAX(0,D281))</f>
      </c>
      <c r="I281" s="18">
        <f>IF(B281="","",MIN(0,D281))</f>
      </c>
    </row>
    <row r="282" spans="1:9" x14ac:dyDescent="0.25">
      <c r="A282">
        <f>ROW()-4</f>
      </c>
      <c r="B282" s="15">
        <f>IFERROR(INDEX(Trades!$A$5:$A$1004,MATCH(A282,Trades!$Y$5:$Y$1004,0)),"")</f>
      </c>
      <c r="C282">
        <f>IF(B282="","",COUNTIFS(Trades!$A$5:$A$1004,B282,Trades!$U$5:$U$1004,"?*"))</f>
      </c>
      <c r="D282" s="18">
        <f>IF(B282="","",SUMIFS(Trades!$R$5:$R$1004,Trades!$A$5:$A$1004,B282))</f>
      </c>
      <c r="E282" s="22">
        <f>IF(OR(B282="",N(C282)=0),"",COUNTIFS(Trades!$A$5:$A$1004,B282,Trades!$U$5:$U$1004,"Win")/C282)</f>
      </c>
      <c r="F282" s="18">
        <f>IF(B282="","",SUM($D$5:D282))</f>
      </c>
      <c r="G282">
        <f>IF(B282="","",TEXT(B282,"ddd"))</f>
      </c>
      <c r="H282" s="18">
        <f>IF(B282="","",MAX(0,D282))</f>
      </c>
      <c r="I282" s="18">
        <f>IF(B282="","",MIN(0,D282))</f>
      </c>
    </row>
    <row r="283" spans="1:9" x14ac:dyDescent="0.25">
      <c r="A283">
        <f>ROW()-4</f>
      </c>
      <c r="B283" s="15">
        <f>IFERROR(INDEX(Trades!$A$5:$A$1004,MATCH(A283,Trades!$Y$5:$Y$1004,0)),"")</f>
      </c>
      <c r="C283">
        <f>IF(B283="","",COUNTIFS(Trades!$A$5:$A$1004,B283,Trades!$U$5:$U$1004,"?*"))</f>
      </c>
      <c r="D283" s="18">
        <f>IF(B283="","",SUMIFS(Trades!$R$5:$R$1004,Trades!$A$5:$A$1004,B283))</f>
      </c>
      <c r="E283" s="22">
        <f>IF(OR(B283="",N(C283)=0),"",COUNTIFS(Trades!$A$5:$A$1004,B283,Trades!$U$5:$U$1004,"Win")/C283)</f>
      </c>
      <c r="F283" s="18">
        <f>IF(B283="","",SUM($D$5:D283))</f>
      </c>
      <c r="G283">
        <f>IF(B283="","",TEXT(B283,"ddd"))</f>
      </c>
      <c r="H283" s="18">
        <f>IF(B283="","",MAX(0,D283))</f>
      </c>
      <c r="I283" s="18">
        <f>IF(B283="","",MIN(0,D283))</f>
      </c>
    </row>
    <row r="284" spans="1:9" x14ac:dyDescent="0.25">
      <c r="A284">
        <f>ROW()-4</f>
      </c>
      <c r="B284" s="15">
        <f>IFERROR(INDEX(Trades!$A$5:$A$1004,MATCH(A284,Trades!$Y$5:$Y$1004,0)),"")</f>
      </c>
      <c r="C284">
        <f>IF(B284="","",COUNTIFS(Trades!$A$5:$A$1004,B284,Trades!$U$5:$U$1004,"?*"))</f>
      </c>
      <c r="D284" s="18">
        <f>IF(B284="","",SUMIFS(Trades!$R$5:$R$1004,Trades!$A$5:$A$1004,B284))</f>
      </c>
      <c r="E284" s="22">
        <f>IF(OR(B284="",N(C284)=0),"",COUNTIFS(Trades!$A$5:$A$1004,B284,Trades!$U$5:$U$1004,"Win")/C284)</f>
      </c>
      <c r="F284" s="18">
        <f>IF(B284="","",SUM($D$5:D284))</f>
      </c>
      <c r="G284">
        <f>IF(B284="","",TEXT(B284,"ddd"))</f>
      </c>
      <c r="H284" s="18">
        <f>IF(B284="","",MAX(0,D284))</f>
      </c>
      <c r="I284" s="18">
        <f>IF(B284="","",MIN(0,D284))</f>
      </c>
    </row>
    <row r="285" spans="1:9" x14ac:dyDescent="0.25">
      <c r="A285">
        <f>ROW()-4</f>
      </c>
      <c r="B285" s="15">
        <f>IFERROR(INDEX(Trades!$A$5:$A$1004,MATCH(A285,Trades!$Y$5:$Y$1004,0)),"")</f>
      </c>
      <c r="C285">
        <f>IF(B285="","",COUNTIFS(Trades!$A$5:$A$1004,B285,Trades!$U$5:$U$1004,"?*"))</f>
      </c>
      <c r="D285" s="18">
        <f>IF(B285="","",SUMIFS(Trades!$R$5:$R$1004,Trades!$A$5:$A$1004,B285))</f>
      </c>
      <c r="E285" s="22">
        <f>IF(OR(B285="",N(C285)=0),"",COUNTIFS(Trades!$A$5:$A$1004,B285,Trades!$U$5:$U$1004,"Win")/C285)</f>
      </c>
      <c r="F285" s="18">
        <f>IF(B285="","",SUM($D$5:D285))</f>
      </c>
      <c r="G285">
        <f>IF(B285="","",TEXT(B285,"ddd"))</f>
      </c>
      <c r="H285" s="18">
        <f>IF(B285="","",MAX(0,D285))</f>
      </c>
      <c r="I285" s="18">
        <f>IF(B285="","",MIN(0,D285))</f>
      </c>
    </row>
    <row r="286" spans="1:9" x14ac:dyDescent="0.25">
      <c r="A286">
        <f>ROW()-4</f>
      </c>
      <c r="B286" s="15">
        <f>IFERROR(INDEX(Trades!$A$5:$A$1004,MATCH(A286,Trades!$Y$5:$Y$1004,0)),"")</f>
      </c>
      <c r="C286">
        <f>IF(B286="","",COUNTIFS(Trades!$A$5:$A$1004,B286,Trades!$U$5:$U$1004,"?*"))</f>
      </c>
      <c r="D286" s="18">
        <f>IF(B286="","",SUMIFS(Trades!$R$5:$R$1004,Trades!$A$5:$A$1004,B286))</f>
      </c>
      <c r="E286" s="22">
        <f>IF(OR(B286="",N(C286)=0),"",COUNTIFS(Trades!$A$5:$A$1004,B286,Trades!$U$5:$U$1004,"Win")/C286)</f>
      </c>
      <c r="F286" s="18">
        <f>IF(B286="","",SUM($D$5:D286))</f>
      </c>
      <c r="G286">
        <f>IF(B286="","",TEXT(B286,"ddd"))</f>
      </c>
      <c r="H286" s="18">
        <f>IF(B286="","",MAX(0,D286))</f>
      </c>
      <c r="I286" s="18">
        <f>IF(B286="","",MIN(0,D286))</f>
      </c>
    </row>
    <row r="287" spans="1:9" x14ac:dyDescent="0.25">
      <c r="A287">
        <f>ROW()-4</f>
      </c>
      <c r="B287" s="15">
        <f>IFERROR(INDEX(Trades!$A$5:$A$1004,MATCH(A287,Trades!$Y$5:$Y$1004,0)),"")</f>
      </c>
      <c r="C287">
        <f>IF(B287="","",COUNTIFS(Trades!$A$5:$A$1004,B287,Trades!$U$5:$U$1004,"?*"))</f>
      </c>
      <c r="D287" s="18">
        <f>IF(B287="","",SUMIFS(Trades!$R$5:$R$1004,Trades!$A$5:$A$1004,B287))</f>
      </c>
      <c r="E287" s="22">
        <f>IF(OR(B287="",N(C287)=0),"",COUNTIFS(Trades!$A$5:$A$1004,B287,Trades!$U$5:$U$1004,"Win")/C287)</f>
      </c>
      <c r="F287" s="18">
        <f>IF(B287="","",SUM($D$5:D287))</f>
      </c>
      <c r="G287">
        <f>IF(B287="","",TEXT(B287,"ddd"))</f>
      </c>
      <c r="H287" s="18">
        <f>IF(B287="","",MAX(0,D287))</f>
      </c>
      <c r="I287" s="18">
        <f>IF(B287="","",MIN(0,D287))</f>
      </c>
    </row>
    <row r="288" spans="1:9" x14ac:dyDescent="0.25">
      <c r="A288">
        <f>ROW()-4</f>
      </c>
      <c r="B288" s="15">
        <f>IFERROR(INDEX(Trades!$A$5:$A$1004,MATCH(A288,Trades!$Y$5:$Y$1004,0)),"")</f>
      </c>
      <c r="C288">
        <f>IF(B288="","",COUNTIFS(Trades!$A$5:$A$1004,B288,Trades!$U$5:$U$1004,"?*"))</f>
      </c>
      <c r="D288" s="18">
        <f>IF(B288="","",SUMIFS(Trades!$R$5:$R$1004,Trades!$A$5:$A$1004,B288))</f>
      </c>
      <c r="E288" s="22">
        <f>IF(OR(B288="",N(C288)=0),"",COUNTIFS(Trades!$A$5:$A$1004,B288,Trades!$U$5:$U$1004,"Win")/C288)</f>
      </c>
      <c r="F288" s="18">
        <f>IF(B288="","",SUM($D$5:D288))</f>
      </c>
      <c r="G288">
        <f>IF(B288="","",TEXT(B288,"ddd"))</f>
      </c>
      <c r="H288" s="18">
        <f>IF(B288="","",MAX(0,D288))</f>
      </c>
      <c r="I288" s="18">
        <f>IF(B288="","",MIN(0,D288))</f>
      </c>
    </row>
    <row r="289" spans="1:9" x14ac:dyDescent="0.25">
      <c r="A289">
        <f>ROW()-4</f>
      </c>
      <c r="B289" s="15">
        <f>IFERROR(INDEX(Trades!$A$5:$A$1004,MATCH(A289,Trades!$Y$5:$Y$1004,0)),"")</f>
      </c>
      <c r="C289">
        <f>IF(B289="","",COUNTIFS(Trades!$A$5:$A$1004,B289,Trades!$U$5:$U$1004,"?*"))</f>
      </c>
      <c r="D289" s="18">
        <f>IF(B289="","",SUMIFS(Trades!$R$5:$R$1004,Trades!$A$5:$A$1004,B289))</f>
      </c>
      <c r="E289" s="22">
        <f>IF(OR(B289="",N(C289)=0),"",COUNTIFS(Trades!$A$5:$A$1004,B289,Trades!$U$5:$U$1004,"Win")/C289)</f>
      </c>
      <c r="F289" s="18">
        <f>IF(B289="","",SUM($D$5:D289))</f>
      </c>
      <c r="G289">
        <f>IF(B289="","",TEXT(B289,"ddd"))</f>
      </c>
      <c r="H289" s="18">
        <f>IF(B289="","",MAX(0,D289))</f>
      </c>
      <c r="I289" s="18">
        <f>IF(B289="","",MIN(0,D289))</f>
      </c>
    </row>
    <row r="290" spans="1:9" x14ac:dyDescent="0.25">
      <c r="A290">
        <f>ROW()-4</f>
      </c>
      <c r="B290" s="15">
        <f>IFERROR(INDEX(Trades!$A$5:$A$1004,MATCH(A290,Trades!$Y$5:$Y$1004,0)),"")</f>
      </c>
      <c r="C290">
        <f>IF(B290="","",COUNTIFS(Trades!$A$5:$A$1004,B290,Trades!$U$5:$U$1004,"?*"))</f>
      </c>
      <c r="D290" s="18">
        <f>IF(B290="","",SUMIFS(Trades!$R$5:$R$1004,Trades!$A$5:$A$1004,B290))</f>
      </c>
      <c r="E290" s="22">
        <f>IF(OR(B290="",N(C290)=0),"",COUNTIFS(Trades!$A$5:$A$1004,B290,Trades!$U$5:$U$1004,"Win")/C290)</f>
      </c>
      <c r="F290" s="18">
        <f>IF(B290="","",SUM($D$5:D290))</f>
      </c>
      <c r="G290">
        <f>IF(B290="","",TEXT(B290,"ddd"))</f>
      </c>
      <c r="H290" s="18">
        <f>IF(B290="","",MAX(0,D290))</f>
      </c>
      <c r="I290" s="18">
        <f>IF(B290="","",MIN(0,D290))</f>
      </c>
    </row>
    <row r="291" spans="1:9" x14ac:dyDescent="0.25">
      <c r="A291">
        <f>ROW()-4</f>
      </c>
      <c r="B291" s="15">
        <f>IFERROR(INDEX(Trades!$A$5:$A$1004,MATCH(A291,Trades!$Y$5:$Y$1004,0)),"")</f>
      </c>
      <c r="C291">
        <f>IF(B291="","",COUNTIFS(Trades!$A$5:$A$1004,B291,Trades!$U$5:$U$1004,"?*"))</f>
      </c>
      <c r="D291" s="18">
        <f>IF(B291="","",SUMIFS(Trades!$R$5:$R$1004,Trades!$A$5:$A$1004,B291))</f>
      </c>
      <c r="E291" s="22">
        <f>IF(OR(B291="",N(C291)=0),"",COUNTIFS(Trades!$A$5:$A$1004,B291,Trades!$U$5:$U$1004,"Win")/C291)</f>
      </c>
      <c r="F291" s="18">
        <f>IF(B291="","",SUM($D$5:D291))</f>
      </c>
      <c r="G291">
        <f>IF(B291="","",TEXT(B291,"ddd"))</f>
      </c>
      <c r="H291" s="18">
        <f>IF(B291="","",MAX(0,D291))</f>
      </c>
      <c r="I291" s="18">
        <f>IF(B291="","",MIN(0,D291))</f>
      </c>
    </row>
    <row r="292" spans="1:9" x14ac:dyDescent="0.25">
      <c r="A292">
        <f>ROW()-4</f>
      </c>
      <c r="B292" s="15">
        <f>IFERROR(INDEX(Trades!$A$5:$A$1004,MATCH(A292,Trades!$Y$5:$Y$1004,0)),"")</f>
      </c>
      <c r="C292">
        <f>IF(B292="","",COUNTIFS(Trades!$A$5:$A$1004,B292,Trades!$U$5:$U$1004,"?*"))</f>
      </c>
      <c r="D292" s="18">
        <f>IF(B292="","",SUMIFS(Trades!$R$5:$R$1004,Trades!$A$5:$A$1004,B292))</f>
      </c>
      <c r="E292" s="22">
        <f>IF(OR(B292="",N(C292)=0),"",COUNTIFS(Trades!$A$5:$A$1004,B292,Trades!$U$5:$U$1004,"Win")/C292)</f>
      </c>
      <c r="F292" s="18">
        <f>IF(B292="","",SUM($D$5:D292))</f>
      </c>
      <c r="G292">
        <f>IF(B292="","",TEXT(B292,"ddd"))</f>
      </c>
      <c r="H292" s="18">
        <f>IF(B292="","",MAX(0,D292))</f>
      </c>
      <c r="I292" s="18">
        <f>IF(B292="","",MIN(0,D292))</f>
      </c>
    </row>
    <row r="293" spans="1:9" x14ac:dyDescent="0.25">
      <c r="A293">
        <f>ROW()-4</f>
      </c>
      <c r="B293" s="15">
        <f>IFERROR(INDEX(Trades!$A$5:$A$1004,MATCH(A293,Trades!$Y$5:$Y$1004,0)),"")</f>
      </c>
      <c r="C293">
        <f>IF(B293="","",COUNTIFS(Trades!$A$5:$A$1004,B293,Trades!$U$5:$U$1004,"?*"))</f>
      </c>
      <c r="D293" s="18">
        <f>IF(B293="","",SUMIFS(Trades!$R$5:$R$1004,Trades!$A$5:$A$1004,B293))</f>
      </c>
      <c r="E293" s="22">
        <f>IF(OR(B293="",N(C293)=0),"",COUNTIFS(Trades!$A$5:$A$1004,B293,Trades!$U$5:$U$1004,"Win")/C293)</f>
      </c>
      <c r="F293" s="18">
        <f>IF(B293="","",SUM($D$5:D293))</f>
      </c>
      <c r="G293">
        <f>IF(B293="","",TEXT(B293,"ddd"))</f>
      </c>
      <c r="H293" s="18">
        <f>IF(B293="","",MAX(0,D293))</f>
      </c>
      <c r="I293" s="18">
        <f>IF(B293="","",MIN(0,D293))</f>
      </c>
    </row>
    <row r="294" spans="1:9" x14ac:dyDescent="0.25">
      <c r="A294">
        <f>ROW()-4</f>
      </c>
      <c r="B294" s="15">
        <f>IFERROR(INDEX(Trades!$A$5:$A$1004,MATCH(A294,Trades!$Y$5:$Y$1004,0)),"")</f>
      </c>
      <c r="C294">
        <f>IF(B294="","",COUNTIFS(Trades!$A$5:$A$1004,B294,Trades!$U$5:$U$1004,"?*"))</f>
      </c>
      <c r="D294" s="18">
        <f>IF(B294="","",SUMIFS(Trades!$R$5:$R$1004,Trades!$A$5:$A$1004,B294))</f>
      </c>
      <c r="E294" s="22">
        <f>IF(OR(B294="",N(C294)=0),"",COUNTIFS(Trades!$A$5:$A$1004,B294,Trades!$U$5:$U$1004,"Win")/C294)</f>
      </c>
      <c r="F294" s="18">
        <f>IF(B294="","",SUM($D$5:D294))</f>
      </c>
      <c r="G294">
        <f>IF(B294="","",TEXT(B294,"ddd"))</f>
      </c>
      <c r="H294" s="18">
        <f>IF(B294="","",MAX(0,D294))</f>
      </c>
      <c r="I294" s="18">
        <f>IF(B294="","",MIN(0,D294))</f>
      </c>
    </row>
    <row r="295" spans="1:9" x14ac:dyDescent="0.25">
      <c r="A295">
        <f>ROW()-4</f>
      </c>
      <c r="B295" s="15">
        <f>IFERROR(INDEX(Trades!$A$5:$A$1004,MATCH(A295,Trades!$Y$5:$Y$1004,0)),"")</f>
      </c>
      <c r="C295">
        <f>IF(B295="","",COUNTIFS(Trades!$A$5:$A$1004,B295,Trades!$U$5:$U$1004,"?*"))</f>
      </c>
      <c r="D295" s="18">
        <f>IF(B295="","",SUMIFS(Trades!$R$5:$R$1004,Trades!$A$5:$A$1004,B295))</f>
      </c>
      <c r="E295" s="22">
        <f>IF(OR(B295="",N(C295)=0),"",COUNTIFS(Trades!$A$5:$A$1004,B295,Trades!$U$5:$U$1004,"Win")/C295)</f>
      </c>
      <c r="F295" s="18">
        <f>IF(B295="","",SUM($D$5:D295))</f>
      </c>
      <c r="G295">
        <f>IF(B295="","",TEXT(B295,"ddd"))</f>
      </c>
      <c r="H295" s="18">
        <f>IF(B295="","",MAX(0,D295))</f>
      </c>
      <c r="I295" s="18">
        <f>IF(B295="","",MIN(0,D295))</f>
      </c>
    </row>
    <row r="296" spans="1:9" x14ac:dyDescent="0.25">
      <c r="A296">
        <f>ROW()-4</f>
      </c>
      <c r="B296" s="15">
        <f>IFERROR(INDEX(Trades!$A$5:$A$1004,MATCH(A296,Trades!$Y$5:$Y$1004,0)),"")</f>
      </c>
      <c r="C296">
        <f>IF(B296="","",COUNTIFS(Trades!$A$5:$A$1004,B296,Trades!$U$5:$U$1004,"?*"))</f>
      </c>
      <c r="D296" s="18">
        <f>IF(B296="","",SUMIFS(Trades!$R$5:$R$1004,Trades!$A$5:$A$1004,B296))</f>
      </c>
      <c r="E296" s="22">
        <f>IF(OR(B296="",N(C296)=0),"",COUNTIFS(Trades!$A$5:$A$1004,B296,Trades!$U$5:$U$1004,"Win")/C296)</f>
      </c>
      <c r="F296" s="18">
        <f>IF(B296="","",SUM($D$5:D296))</f>
      </c>
      <c r="G296">
        <f>IF(B296="","",TEXT(B296,"ddd"))</f>
      </c>
      <c r="H296" s="18">
        <f>IF(B296="","",MAX(0,D296))</f>
      </c>
      <c r="I296" s="18">
        <f>IF(B296="","",MIN(0,D296))</f>
      </c>
    </row>
    <row r="297" spans="1:9" x14ac:dyDescent="0.25">
      <c r="A297">
        <f>ROW()-4</f>
      </c>
      <c r="B297" s="15">
        <f>IFERROR(INDEX(Trades!$A$5:$A$1004,MATCH(A297,Trades!$Y$5:$Y$1004,0)),"")</f>
      </c>
      <c r="C297">
        <f>IF(B297="","",COUNTIFS(Trades!$A$5:$A$1004,B297,Trades!$U$5:$U$1004,"?*"))</f>
      </c>
      <c r="D297" s="18">
        <f>IF(B297="","",SUMIFS(Trades!$R$5:$R$1004,Trades!$A$5:$A$1004,B297))</f>
      </c>
      <c r="E297" s="22">
        <f>IF(OR(B297="",N(C297)=0),"",COUNTIFS(Trades!$A$5:$A$1004,B297,Trades!$U$5:$U$1004,"Win")/C297)</f>
      </c>
      <c r="F297" s="18">
        <f>IF(B297="","",SUM($D$5:D297))</f>
      </c>
      <c r="G297">
        <f>IF(B297="","",TEXT(B297,"ddd"))</f>
      </c>
      <c r="H297" s="18">
        <f>IF(B297="","",MAX(0,D297))</f>
      </c>
      <c r="I297" s="18">
        <f>IF(B297="","",MIN(0,D297))</f>
      </c>
    </row>
    <row r="298" spans="1:9" x14ac:dyDescent="0.25">
      <c r="A298">
        <f>ROW()-4</f>
      </c>
      <c r="B298" s="15">
        <f>IFERROR(INDEX(Trades!$A$5:$A$1004,MATCH(A298,Trades!$Y$5:$Y$1004,0)),"")</f>
      </c>
      <c r="C298">
        <f>IF(B298="","",COUNTIFS(Trades!$A$5:$A$1004,B298,Trades!$U$5:$U$1004,"?*"))</f>
      </c>
      <c r="D298" s="18">
        <f>IF(B298="","",SUMIFS(Trades!$R$5:$R$1004,Trades!$A$5:$A$1004,B298))</f>
      </c>
      <c r="E298" s="22">
        <f>IF(OR(B298="",N(C298)=0),"",COUNTIFS(Trades!$A$5:$A$1004,B298,Trades!$U$5:$U$1004,"Win")/C298)</f>
      </c>
      <c r="F298" s="18">
        <f>IF(B298="","",SUM($D$5:D298))</f>
      </c>
      <c r="G298">
        <f>IF(B298="","",TEXT(B298,"ddd"))</f>
      </c>
      <c r="H298" s="18">
        <f>IF(B298="","",MAX(0,D298))</f>
      </c>
      <c r="I298" s="18">
        <f>IF(B298="","",MIN(0,D298))</f>
      </c>
    </row>
    <row r="299" spans="1:9" x14ac:dyDescent="0.25">
      <c r="A299">
        <f>ROW()-4</f>
      </c>
      <c r="B299" s="15">
        <f>IFERROR(INDEX(Trades!$A$5:$A$1004,MATCH(A299,Trades!$Y$5:$Y$1004,0)),"")</f>
      </c>
      <c r="C299">
        <f>IF(B299="","",COUNTIFS(Trades!$A$5:$A$1004,B299,Trades!$U$5:$U$1004,"?*"))</f>
      </c>
      <c r="D299" s="18">
        <f>IF(B299="","",SUMIFS(Trades!$R$5:$R$1004,Trades!$A$5:$A$1004,B299))</f>
      </c>
      <c r="E299" s="22">
        <f>IF(OR(B299="",N(C299)=0),"",COUNTIFS(Trades!$A$5:$A$1004,B299,Trades!$U$5:$U$1004,"Win")/C299)</f>
      </c>
      <c r="F299" s="18">
        <f>IF(B299="","",SUM($D$5:D299))</f>
      </c>
      <c r="G299">
        <f>IF(B299="","",TEXT(B299,"ddd"))</f>
      </c>
      <c r="H299" s="18">
        <f>IF(B299="","",MAX(0,D299))</f>
      </c>
      <c r="I299" s="18">
        <f>IF(B299="","",MIN(0,D299))</f>
      </c>
    </row>
    <row r="300" spans="1:9" x14ac:dyDescent="0.25">
      <c r="A300">
        <f>ROW()-4</f>
      </c>
      <c r="B300" s="15">
        <f>IFERROR(INDEX(Trades!$A$5:$A$1004,MATCH(A300,Trades!$Y$5:$Y$1004,0)),"")</f>
      </c>
      <c r="C300">
        <f>IF(B300="","",COUNTIFS(Trades!$A$5:$A$1004,B300,Trades!$U$5:$U$1004,"?*"))</f>
      </c>
      <c r="D300" s="18">
        <f>IF(B300="","",SUMIFS(Trades!$R$5:$R$1004,Trades!$A$5:$A$1004,B300))</f>
      </c>
      <c r="E300" s="22">
        <f>IF(OR(B300="",N(C300)=0),"",COUNTIFS(Trades!$A$5:$A$1004,B300,Trades!$U$5:$U$1004,"Win")/C300)</f>
      </c>
      <c r="F300" s="18">
        <f>IF(B300="","",SUM($D$5:D300))</f>
      </c>
      <c r="G300">
        <f>IF(B300="","",TEXT(B300,"ddd"))</f>
      </c>
      <c r="H300" s="18">
        <f>IF(B300="","",MAX(0,D300))</f>
      </c>
      <c r="I300" s="18">
        <f>IF(B300="","",MIN(0,D300))</f>
      </c>
    </row>
    <row r="301" spans="1:9" x14ac:dyDescent="0.25">
      <c r="A301">
        <f>ROW()-4</f>
      </c>
      <c r="B301" s="15">
        <f>IFERROR(INDEX(Trades!$A$5:$A$1004,MATCH(A301,Trades!$Y$5:$Y$1004,0)),"")</f>
      </c>
      <c r="C301">
        <f>IF(B301="","",COUNTIFS(Trades!$A$5:$A$1004,B301,Trades!$U$5:$U$1004,"?*"))</f>
      </c>
      <c r="D301" s="18">
        <f>IF(B301="","",SUMIFS(Trades!$R$5:$R$1004,Trades!$A$5:$A$1004,B301))</f>
      </c>
      <c r="E301" s="22">
        <f>IF(OR(B301="",N(C301)=0),"",COUNTIFS(Trades!$A$5:$A$1004,B301,Trades!$U$5:$U$1004,"Win")/C301)</f>
      </c>
      <c r="F301" s="18">
        <f>IF(B301="","",SUM($D$5:D301))</f>
      </c>
      <c r="G301">
        <f>IF(B301="","",TEXT(B301,"ddd"))</f>
      </c>
      <c r="H301" s="18">
        <f>IF(B301="","",MAX(0,D301))</f>
      </c>
      <c r="I301" s="18">
        <f>IF(B301="","",MIN(0,D301))</f>
      </c>
    </row>
    <row r="302" spans="1:9" x14ac:dyDescent="0.25">
      <c r="A302">
        <f>ROW()-4</f>
      </c>
      <c r="B302" s="15">
        <f>IFERROR(INDEX(Trades!$A$5:$A$1004,MATCH(A302,Trades!$Y$5:$Y$1004,0)),"")</f>
      </c>
      <c r="C302">
        <f>IF(B302="","",COUNTIFS(Trades!$A$5:$A$1004,B302,Trades!$U$5:$U$1004,"?*"))</f>
      </c>
      <c r="D302" s="18">
        <f>IF(B302="","",SUMIFS(Trades!$R$5:$R$1004,Trades!$A$5:$A$1004,B302))</f>
      </c>
      <c r="E302" s="22">
        <f>IF(OR(B302="",N(C302)=0),"",COUNTIFS(Trades!$A$5:$A$1004,B302,Trades!$U$5:$U$1004,"Win")/C302)</f>
      </c>
      <c r="F302" s="18">
        <f>IF(B302="","",SUM($D$5:D302))</f>
      </c>
      <c r="G302">
        <f>IF(B302="","",TEXT(B302,"ddd"))</f>
      </c>
      <c r="H302" s="18">
        <f>IF(B302="","",MAX(0,D302))</f>
      </c>
      <c r="I302" s="18">
        <f>IF(B302="","",MIN(0,D302))</f>
      </c>
    </row>
    <row r="303" spans="1:9" x14ac:dyDescent="0.25">
      <c r="A303">
        <f>ROW()-4</f>
      </c>
      <c r="B303" s="15">
        <f>IFERROR(INDEX(Trades!$A$5:$A$1004,MATCH(A303,Trades!$Y$5:$Y$1004,0)),"")</f>
      </c>
      <c r="C303">
        <f>IF(B303="","",COUNTIFS(Trades!$A$5:$A$1004,B303,Trades!$U$5:$U$1004,"?*"))</f>
      </c>
      <c r="D303" s="18">
        <f>IF(B303="","",SUMIFS(Trades!$R$5:$R$1004,Trades!$A$5:$A$1004,B303))</f>
      </c>
      <c r="E303" s="22">
        <f>IF(OR(B303="",N(C303)=0),"",COUNTIFS(Trades!$A$5:$A$1004,B303,Trades!$U$5:$U$1004,"Win")/C303)</f>
      </c>
      <c r="F303" s="18">
        <f>IF(B303="","",SUM($D$5:D303))</f>
      </c>
      <c r="G303">
        <f>IF(B303="","",TEXT(B303,"ddd"))</f>
      </c>
      <c r="H303" s="18">
        <f>IF(B303="","",MAX(0,D303))</f>
      </c>
      <c r="I303" s="18">
        <f>IF(B303="","",MIN(0,D303))</f>
      </c>
    </row>
    <row r="304" spans="1:9" x14ac:dyDescent="0.25">
      <c r="A304">
        <f>ROW()-4</f>
      </c>
      <c r="B304" s="15">
        <f>IFERROR(INDEX(Trades!$A$5:$A$1004,MATCH(A304,Trades!$Y$5:$Y$1004,0)),"")</f>
      </c>
      <c r="C304">
        <f>IF(B304="","",COUNTIFS(Trades!$A$5:$A$1004,B304,Trades!$U$5:$U$1004,"?*"))</f>
      </c>
      <c r="D304" s="18">
        <f>IF(B304="","",SUMIFS(Trades!$R$5:$R$1004,Trades!$A$5:$A$1004,B304))</f>
      </c>
      <c r="E304" s="22">
        <f>IF(OR(B304="",N(C304)=0),"",COUNTIFS(Trades!$A$5:$A$1004,B304,Trades!$U$5:$U$1004,"Win")/C304)</f>
      </c>
      <c r="F304" s="18">
        <f>IF(B304="","",SUM($D$5:D304))</f>
      </c>
      <c r="G304">
        <f>IF(B304="","",TEXT(B304,"ddd"))</f>
      </c>
      <c r="H304" s="18">
        <f>IF(B304="","",MAX(0,D304))</f>
      </c>
      <c r="I304" s="18">
        <f>IF(B304="","",MIN(0,D304))</f>
      </c>
    </row>
    <row r="305" spans="1:9" x14ac:dyDescent="0.25">
      <c r="A305">
        <f>ROW()-4</f>
      </c>
      <c r="B305" s="15">
        <f>IFERROR(INDEX(Trades!$A$5:$A$1004,MATCH(A305,Trades!$Y$5:$Y$1004,0)),"")</f>
      </c>
      <c r="C305">
        <f>IF(B305="","",COUNTIFS(Trades!$A$5:$A$1004,B305,Trades!$U$5:$U$1004,"?*"))</f>
      </c>
      <c r="D305" s="18">
        <f>IF(B305="","",SUMIFS(Trades!$R$5:$R$1004,Trades!$A$5:$A$1004,B305))</f>
      </c>
      <c r="E305" s="22">
        <f>IF(OR(B305="",N(C305)=0),"",COUNTIFS(Trades!$A$5:$A$1004,B305,Trades!$U$5:$U$1004,"Win")/C305)</f>
      </c>
      <c r="F305" s="18">
        <f>IF(B305="","",SUM($D$5:D305))</f>
      </c>
      <c r="G305">
        <f>IF(B305="","",TEXT(B305,"ddd"))</f>
      </c>
      <c r="H305" s="18">
        <f>IF(B305="","",MAX(0,D305))</f>
      </c>
      <c r="I305" s="18">
        <f>IF(B305="","",MIN(0,D305))</f>
      </c>
    </row>
    <row r="306" spans="1:9" x14ac:dyDescent="0.25">
      <c r="A306">
        <f>ROW()-4</f>
      </c>
      <c r="B306" s="15">
        <f>IFERROR(INDEX(Trades!$A$5:$A$1004,MATCH(A306,Trades!$Y$5:$Y$1004,0)),"")</f>
      </c>
      <c r="C306">
        <f>IF(B306="","",COUNTIFS(Trades!$A$5:$A$1004,B306,Trades!$U$5:$U$1004,"?*"))</f>
      </c>
      <c r="D306" s="18">
        <f>IF(B306="","",SUMIFS(Trades!$R$5:$R$1004,Trades!$A$5:$A$1004,B306))</f>
      </c>
      <c r="E306" s="22">
        <f>IF(OR(B306="",N(C306)=0),"",COUNTIFS(Trades!$A$5:$A$1004,B306,Trades!$U$5:$U$1004,"Win")/C306)</f>
      </c>
      <c r="F306" s="18">
        <f>IF(B306="","",SUM($D$5:D306))</f>
      </c>
      <c r="G306">
        <f>IF(B306="","",TEXT(B306,"ddd"))</f>
      </c>
      <c r="H306" s="18">
        <f>IF(B306="","",MAX(0,D306))</f>
      </c>
      <c r="I306" s="18">
        <f>IF(B306="","",MIN(0,D306))</f>
      </c>
    </row>
    <row r="307" spans="1:9" x14ac:dyDescent="0.25">
      <c r="A307">
        <f>ROW()-4</f>
      </c>
      <c r="B307" s="15">
        <f>IFERROR(INDEX(Trades!$A$5:$A$1004,MATCH(A307,Trades!$Y$5:$Y$1004,0)),"")</f>
      </c>
      <c r="C307">
        <f>IF(B307="","",COUNTIFS(Trades!$A$5:$A$1004,B307,Trades!$U$5:$U$1004,"?*"))</f>
      </c>
      <c r="D307" s="18">
        <f>IF(B307="","",SUMIFS(Trades!$R$5:$R$1004,Trades!$A$5:$A$1004,B307))</f>
      </c>
      <c r="E307" s="22">
        <f>IF(OR(B307="",N(C307)=0),"",COUNTIFS(Trades!$A$5:$A$1004,B307,Trades!$U$5:$U$1004,"Win")/C307)</f>
      </c>
      <c r="F307" s="18">
        <f>IF(B307="","",SUM($D$5:D307))</f>
      </c>
      <c r="G307">
        <f>IF(B307="","",TEXT(B307,"ddd"))</f>
      </c>
      <c r="H307" s="18">
        <f>IF(B307="","",MAX(0,D307))</f>
      </c>
      <c r="I307" s="18">
        <f>IF(B307="","",MIN(0,D307))</f>
      </c>
    </row>
    <row r="308" spans="1:9" x14ac:dyDescent="0.25">
      <c r="A308">
        <f>ROW()-4</f>
      </c>
      <c r="B308" s="15">
        <f>IFERROR(INDEX(Trades!$A$5:$A$1004,MATCH(A308,Trades!$Y$5:$Y$1004,0)),"")</f>
      </c>
      <c r="C308">
        <f>IF(B308="","",COUNTIFS(Trades!$A$5:$A$1004,B308,Trades!$U$5:$U$1004,"?*"))</f>
      </c>
      <c r="D308" s="18">
        <f>IF(B308="","",SUMIFS(Trades!$R$5:$R$1004,Trades!$A$5:$A$1004,B308))</f>
      </c>
      <c r="E308" s="22">
        <f>IF(OR(B308="",N(C308)=0),"",COUNTIFS(Trades!$A$5:$A$1004,B308,Trades!$U$5:$U$1004,"Win")/C308)</f>
      </c>
      <c r="F308" s="18">
        <f>IF(B308="","",SUM($D$5:D308))</f>
      </c>
      <c r="G308">
        <f>IF(B308="","",TEXT(B308,"ddd"))</f>
      </c>
      <c r="H308" s="18">
        <f>IF(B308="","",MAX(0,D308))</f>
      </c>
      <c r="I308" s="18">
        <f>IF(B308="","",MIN(0,D308))</f>
      </c>
    </row>
    <row r="309" spans="1:9" x14ac:dyDescent="0.25">
      <c r="A309">
        <f>ROW()-4</f>
      </c>
      <c r="B309" s="15">
        <f>IFERROR(INDEX(Trades!$A$5:$A$1004,MATCH(A309,Trades!$Y$5:$Y$1004,0)),"")</f>
      </c>
      <c r="C309">
        <f>IF(B309="","",COUNTIFS(Trades!$A$5:$A$1004,B309,Trades!$U$5:$U$1004,"?*"))</f>
      </c>
      <c r="D309" s="18">
        <f>IF(B309="","",SUMIFS(Trades!$R$5:$R$1004,Trades!$A$5:$A$1004,B309))</f>
      </c>
      <c r="E309" s="22">
        <f>IF(OR(B309="",N(C309)=0),"",COUNTIFS(Trades!$A$5:$A$1004,B309,Trades!$U$5:$U$1004,"Win")/C309)</f>
      </c>
      <c r="F309" s="18">
        <f>IF(B309="","",SUM($D$5:D309))</f>
      </c>
      <c r="G309">
        <f>IF(B309="","",TEXT(B309,"ddd"))</f>
      </c>
      <c r="H309" s="18">
        <f>IF(B309="","",MAX(0,D309))</f>
      </c>
      <c r="I309" s="18">
        <f>IF(B309="","",MIN(0,D309))</f>
      </c>
    </row>
    <row r="310" spans="1:9" x14ac:dyDescent="0.25">
      <c r="A310">
        <f>ROW()-4</f>
      </c>
      <c r="B310" s="15">
        <f>IFERROR(INDEX(Trades!$A$5:$A$1004,MATCH(A310,Trades!$Y$5:$Y$1004,0)),"")</f>
      </c>
      <c r="C310">
        <f>IF(B310="","",COUNTIFS(Trades!$A$5:$A$1004,B310,Trades!$U$5:$U$1004,"?*"))</f>
      </c>
      <c r="D310" s="18">
        <f>IF(B310="","",SUMIFS(Trades!$R$5:$R$1004,Trades!$A$5:$A$1004,B310))</f>
      </c>
      <c r="E310" s="22">
        <f>IF(OR(B310="",N(C310)=0),"",COUNTIFS(Trades!$A$5:$A$1004,B310,Trades!$U$5:$U$1004,"Win")/C310)</f>
      </c>
      <c r="F310" s="18">
        <f>IF(B310="","",SUM($D$5:D310))</f>
      </c>
      <c r="G310">
        <f>IF(B310="","",TEXT(B310,"ddd"))</f>
      </c>
      <c r="H310" s="18">
        <f>IF(B310="","",MAX(0,D310))</f>
      </c>
      <c r="I310" s="18">
        <f>IF(B310="","",MIN(0,D310))</f>
      </c>
    </row>
    <row r="311" spans="1:9" x14ac:dyDescent="0.25">
      <c r="A311">
        <f>ROW()-4</f>
      </c>
      <c r="B311" s="15">
        <f>IFERROR(INDEX(Trades!$A$5:$A$1004,MATCH(A311,Trades!$Y$5:$Y$1004,0)),"")</f>
      </c>
      <c r="C311">
        <f>IF(B311="","",COUNTIFS(Trades!$A$5:$A$1004,B311,Trades!$U$5:$U$1004,"?*"))</f>
      </c>
      <c r="D311" s="18">
        <f>IF(B311="","",SUMIFS(Trades!$R$5:$R$1004,Trades!$A$5:$A$1004,B311))</f>
      </c>
      <c r="E311" s="22">
        <f>IF(OR(B311="",N(C311)=0),"",COUNTIFS(Trades!$A$5:$A$1004,B311,Trades!$U$5:$U$1004,"Win")/C311)</f>
      </c>
      <c r="F311" s="18">
        <f>IF(B311="","",SUM($D$5:D311))</f>
      </c>
      <c r="G311">
        <f>IF(B311="","",TEXT(B311,"ddd"))</f>
      </c>
      <c r="H311" s="18">
        <f>IF(B311="","",MAX(0,D311))</f>
      </c>
      <c r="I311" s="18">
        <f>IF(B311="","",MIN(0,D311))</f>
      </c>
    </row>
    <row r="312" spans="1:9" x14ac:dyDescent="0.25">
      <c r="A312">
        <f>ROW()-4</f>
      </c>
      <c r="B312" s="15">
        <f>IFERROR(INDEX(Trades!$A$5:$A$1004,MATCH(A312,Trades!$Y$5:$Y$1004,0)),"")</f>
      </c>
      <c r="C312">
        <f>IF(B312="","",COUNTIFS(Trades!$A$5:$A$1004,B312,Trades!$U$5:$U$1004,"?*"))</f>
      </c>
      <c r="D312" s="18">
        <f>IF(B312="","",SUMIFS(Trades!$R$5:$R$1004,Trades!$A$5:$A$1004,B312))</f>
      </c>
      <c r="E312" s="22">
        <f>IF(OR(B312="",N(C312)=0),"",COUNTIFS(Trades!$A$5:$A$1004,B312,Trades!$U$5:$U$1004,"Win")/C312)</f>
      </c>
      <c r="F312" s="18">
        <f>IF(B312="","",SUM($D$5:D312))</f>
      </c>
      <c r="G312">
        <f>IF(B312="","",TEXT(B312,"ddd"))</f>
      </c>
      <c r="H312" s="18">
        <f>IF(B312="","",MAX(0,D312))</f>
      </c>
      <c r="I312" s="18">
        <f>IF(B312="","",MIN(0,D312))</f>
      </c>
    </row>
    <row r="313" spans="1:9" x14ac:dyDescent="0.25">
      <c r="A313">
        <f>ROW()-4</f>
      </c>
      <c r="B313" s="15">
        <f>IFERROR(INDEX(Trades!$A$5:$A$1004,MATCH(A313,Trades!$Y$5:$Y$1004,0)),"")</f>
      </c>
      <c r="C313">
        <f>IF(B313="","",COUNTIFS(Trades!$A$5:$A$1004,B313,Trades!$U$5:$U$1004,"?*"))</f>
      </c>
      <c r="D313" s="18">
        <f>IF(B313="","",SUMIFS(Trades!$R$5:$R$1004,Trades!$A$5:$A$1004,B313))</f>
      </c>
      <c r="E313" s="22">
        <f>IF(OR(B313="",N(C313)=0),"",COUNTIFS(Trades!$A$5:$A$1004,B313,Trades!$U$5:$U$1004,"Win")/C313)</f>
      </c>
      <c r="F313" s="18">
        <f>IF(B313="","",SUM($D$5:D313))</f>
      </c>
      <c r="G313">
        <f>IF(B313="","",TEXT(B313,"ddd"))</f>
      </c>
      <c r="H313" s="18">
        <f>IF(B313="","",MAX(0,D313))</f>
      </c>
      <c r="I313" s="18">
        <f>IF(B313="","",MIN(0,D313))</f>
      </c>
    </row>
    <row r="314" spans="1:9" x14ac:dyDescent="0.25">
      <c r="A314">
        <f>ROW()-4</f>
      </c>
      <c r="B314" s="15">
        <f>IFERROR(INDEX(Trades!$A$5:$A$1004,MATCH(A314,Trades!$Y$5:$Y$1004,0)),"")</f>
      </c>
      <c r="C314">
        <f>IF(B314="","",COUNTIFS(Trades!$A$5:$A$1004,B314,Trades!$U$5:$U$1004,"?*"))</f>
      </c>
      <c r="D314" s="18">
        <f>IF(B314="","",SUMIFS(Trades!$R$5:$R$1004,Trades!$A$5:$A$1004,B314))</f>
      </c>
      <c r="E314" s="22">
        <f>IF(OR(B314="",N(C314)=0),"",COUNTIFS(Trades!$A$5:$A$1004,B314,Trades!$U$5:$U$1004,"Win")/C314)</f>
      </c>
      <c r="F314" s="18">
        <f>IF(B314="","",SUM($D$5:D314))</f>
      </c>
      <c r="G314">
        <f>IF(B314="","",TEXT(B314,"ddd"))</f>
      </c>
      <c r="H314" s="18">
        <f>IF(B314="","",MAX(0,D314))</f>
      </c>
      <c r="I314" s="18">
        <f>IF(B314="","",MIN(0,D314))</f>
      </c>
    </row>
    <row r="315" spans="1:9" x14ac:dyDescent="0.25">
      <c r="A315">
        <f>ROW()-4</f>
      </c>
      <c r="B315" s="15">
        <f>IFERROR(INDEX(Trades!$A$5:$A$1004,MATCH(A315,Trades!$Y$5:$Y$1004,0)),"")</f>
      </c>
      <c r="C315">
        <f>IF(B315="","",COUNTIFS(Trades!$A$5:$A$1004,B315,Trades!$U$5:$U$1004,"?*"))</f>
      </c>
      <c r="D315" s="18">
        <f>IF(B315="","",SUMIFS(Trades!$R$5:$R$1004,Trades!$A$5:$A$1004,B315))</f>
      </c>
      <c r="E315" s="22">
        <f>IF(OR(B315="",N(C315)=0),"",COUNTIFS(Trades!$A$5:$A$1004,B315,Trades!$U$5:$U$1004,"Win")/C315)</f>
      </c>
      <c r="F315" s="18">
        <f>IF(B315="","",SUM($D$5:D315))</f>
      </c>
      <c r="G315">
        <f>IF(B315="","",TEXT(B315,"ddd"))</f>
      </c>
      <c r="H315" s="18">
        <f>IF(B315="","",MAX(0,D315))</f>
      </c>
      <c r="I315" s="18">
        <f>IF(B315="","",MIN(0,D315))</f>
      </c>
    </row>
    <row r="316" spans="1:9" x14ac:dyDescent="0.25">
      <c r="A316">
        <f>ROW()-4</f>
      </c>
      <c r="B316" s="15">
        <f>IFERROR(INDEX(Trades!$A$5:$A$1004,MATCH(A316,Trades!$Y$5:$Y$1004,0)),"")</f>
      </c>
      <c r="C316">
        <f>IF(B316="","",COUNTIFS(Trades!$A$5:$A$1004,B316,Trades!$U$5:$U$1004,"?*"))</f>
      </c>
      <c r="D316" s="18">
        <f>IF(B316="","",SUMIFS(Trades!$R$5:$R$1004,Trades!$A$5:$A$1004,B316))</f>
      </c>
      <c r="E316" s="22">
        <f>IF(OR(B316="",N(C316)=0),"",COUNTIFS(Trades!$A$5:$A$1004,B316,Trades!$U$5:$U$1004,"Win")/C316)</f>
      </c>
      <c r="F316" s="18">
        <f>IF(B316="","",SUM($D$5:D316))</f>
      </c>
      <c r="G316">
        <f>IF(B316="","",TEXT(B316,"ddd"))</f>
      </c>
      <c r="H316" s="18">
        <f>IF(B316="","",MAX(0,D316))</f>
      </c>
      <c r="I316" s="18">
        <f>IF(B316="","",MIN(0,D316))</f>
      </c>
    </row>
    <row r="317" spans="1:9" x14ac:dyDescent="0.25">
      <c r="A317">
        <f>ROW()-4</f>
      </c>
      <c r="B317" s="15">
        <f>IFERROR(INDEX(Trades!$A$5:$A$1004,MATCH(A317,Trades!$Y$5:$Y$1004,0)),"")</f>
      </c>
      <c r="C317">
        <f>IF(B317="","",COUNTIFS(Trades!$A$5:$A$1004,B317,Trades!$U$5:$U$1004,"?*"))</f>
      </c>
      <c r="D317" s="18">
        <f>IF(B317="","",SUMIFS(Trades!$R$5:$R$1004,Trades!$A$5:$A$1004,B317))</f>
      </c>
      <c r="E317" s="22">
        <f>IF(OR(B317="",N(C317)=0),"",COUNTIFS(Trades!$A$5:$A$1004,B317,Trades!$U$5:$U$1004,"Win")/C317)</f>
      </c>
      <c r="F317" s="18">
        <f>IF(B317="","",SUM($D$5:D317))</f>
      </c>
      <c r="G317">
        <f>IF(B317="","",TEXT(B317,"ddd"))</f>
      </c>
      <c r="H317" s="18">
        <f>IF(B317="","",MAX(0,D317))</f>
      </c>
      <c r="I317" s="18">
        <f>IF(B317="","",MIN(0,D317))</f>
      </c>
    </row>
    <row r="318" spans="1:9" x14ac:dyDescent="0.25">
      <c r="A318">
        <f>ROW()-4</f>
      </c>
      <c r="B318" s="15">
        <f>IFERROR(INDEX(Trades!$A$5:$A$1004,MATCH(A318,Trades!$Y$5:$Y$1004,0)),"")</f>
      </c>
      <c r="C318">
        <f>IF(B318="","",COUNTIFS(Trades!$A$5:$A$1004,B318,Trades!$U$5:$U$1004,"?*"))</f>
      </c>
      <c r="D318" s="18">
        <f>IF(B318="","",SUMIFS(Trades!$R$5:$R$1004,Trades!$A$5:$A$1004,B318))</f>
      </c>
      <c r="E318" s="22">
        <f>IF(OR(B318="",N(C318)=0),"",COUNTIFS(Trades!$A$5:$A$1004,B318,Trades!$U$5:$U$1004,"Win")/C318)</f>
      </c>
      <c r="F318" s="18">
        <f>IF(B318="","",SUM($D$5:D318))</f>
      </c>
      <c r="G318">
        <f>IF(B318="","",TEXT(B318,"ddd"))</f>
      </c>
      <c r="H318" s="18">
        <f>IF(B318="","",MAX(0,D318))</f>
      </c>
      <c r="I318" s="18">
        <f>IF(B318="","",MIN(0,D318))</f>
      </c>
    </row>
    <row r="319" spans="1:9" x14ac:dyDescent="0.25">
      <c r="A319">
        <f>ROW()-4</f>
      </c>
      <c r="B319" s="15">
        <f>IFERROR(INDEX(Trades!$A$5:$A$1004,MATCH(A319,Trades!$Y$5:$Y$1004,0)),"")</f>
      </c>
      <c r="C319">
        <f>IF(B319="","",COUNTIFS(Trades!$A$5:$A$1004,B319,Trades!$U$5:$U$1004,"?*"))</f>
      </c>
      <c r="D319" s="18">
        <f>IF(B319="","",SUMIFS(Trades!$R$5:$R$1004,Trades!$A$5:$A$1004,B319))</f>
      </c>
      <c r="E319" s="22">
        <f>IF(OR(B319="",N(C319)=0),"",COUNTIFS(Trades!$A$5:$A$1004,B319,Trades!$U$5:$U$1004,"Win")/C319)</f>
      </c>
      <c r="F319" s="18">
        <f>IF(B319="","",SUM($D$5:D319))</f>
      </c>
      <c r="G319">
        <f>IF(B319="","",TEXT(B319,"ddd"))</f>
      </c>
      <c r="H319" s="18">
        <f>IF(B319="","",MAX(0,D319))</f>
      </c>
      <c r="I319" s="18">
        <f>IF(B319="","",MIN(0,D319))</f>
      </c>
    </row>
    <row r="320" spans="1:9" x14ac:dyDescent="0.25">
      <c r="A320">
        <f>ROW()-4</f>
      </c>
      <c r="B320" s="15">
        <f>IFERROR(INDEX(Trades!$A$5:$A$1004,MATCH(A320,Trades!$Y$5:$Y$1004,0)),"")</f>
      </c>
      <c r="C320">
        <f>IF(B320="","",COUNTIFS(Trades!$A$5:$A$1004,B320,Trades!$U$5:$U$1004,"?*"))</f>
      </c>
      <c r="D320" s="18">
        <f>IF(B320="","",SUMIFS(Trades!$R$5:$R$1004,Trades!$A$5:$A$1004,B320))</f>
      </c>
      <c r="E320" s="22">
        <f>IF(OR(B320="",N(C320)=0),"",COUNTIFS(Trades!$A$5:$A$1004,B320,Trades!$U$5:$U$1004,"Win")/C320)</f>
      </c>
      <c r="F320" s="18">
        <f>IF(B320="","",SUM($D$5:D320))</f>
      </c>
      <c r="G320">
        <f>IF(B320="","",TEXT(B320,"ddd"))</f>
      </c>
      <c r="H320" s="18">
        <f>IF(B320="","",MAX(0,D320))</f>
      </c>
      <c r="I320" s="18">
        <f>IF(B320="","",MIN(0,D320))</f>
      </c>
    </row>
    <row r="321" spans="1:9" x14ac:dyDescent="0.25">
      <c r="A321">
        <f>ROW()-4</f>
      </c>
      <c r="B321" s="15">
        <f>IFERROR(INDEX(Trades!$A$5:$A$1004,MATCH(A321,Trades!$Y$5:$Y$1004,0)),"")</f>
      </c>
      <c r="C321">
        <f>IF(B321="","",COUNTIFS(Trades!$A$5:$A$1004,B321,Trades!$U$5:$U$1004,"?*"))</f>
      </c>
      <c r="D321" s="18">
        <f>IF(B321="","",SUMIFS(Trades!$R$5:$R$1004,Trades!$A$5:$A$1004,B321))</f>
      </c>
      <c r="E321" s="22">
        <f>IF(OR(B321="",N(C321)=0),"",COUNTIFS(Trades!$A$5:$A$1004,B321,Trades!$U$5:$U$1004,"Win")/C321)</f>
      </c>
      <c r="F321" s="18">
        <f>IF(B321="","",SUM($D$5:D321))</f>
      </c>
      <c r="G321">
        <f>IF(B321="","",TEXT(B321,"ddd"))</f>
      </c>
      <c r="H321" s="18">
        <f>IF(B321="","",MAX(0,D321))</f>
      </c>
      <c r="I321" s="18">
        <f>IF(B321="","",MIN(0,D321))</f>
      </c>
    </row>
    <row r="322" spans="1:9" x14ac:dyDescent="0.25">
      <c r="A322">
        <f>ROW()-4</f>
      </c>
      <c r="B322" s="15">
        <f>IFERROR(INDEX(Trades!$A$5:$A$1004,MATCH(A322,Trades!$Y$5:$Y$1004,0)),"")</f>
      </c>
      <c r="C322">
        <f>IF(B322="","",COUNTIFS(Trades!$A$5:$A$1004,B322,Trades!$U$5:$U$1004,"?*"))</f>
      </c>
      <c r="D322" s="18">
        <f>IF(B322="","",SUMIFS(Trades!$R$5:$R$1004,Trades!$A$5:$A$1004,B322))</f>
      </c>
      <c r="E322" s="22">
        <f>IF(OR(B322="",N(C322)=0),"",COUNTIFS(Trades!$A$5:$A$1004,B322,Trades!$U$5:$U$1004,"Win")/C322)</f>
      </c>
      <c r="F322" s="18">
        <f>IF(B322="","",SUM($D$5:D322))</f>
      </c>
      <c r="G322">
        <f>IF(B322="","",TEXT(B322,"ddd"))</f>
      </c>
      <c r="H322" s="18">
        <f>IF(B322="","",MAX(0,D322))</f>
      </c>
      <c r="I322" s="18">
        <f>IF(B322="","",MIN(0,D322))</f>
      </c>
    </row>
    <row r="323" spans="1:9" x14ac:dyDescent="0.25">
      <c r="A323">
        <f>ROW()-4</f>
      </c>
      <c r="B323" s="15">
        <f>IFERROR(INDEX(Trades!$A$5:$A$1004,MATCH(A323,Trades!$Y$5:$Y$1004,0)),"")</f>
      </c>
      <c r="C323">
        <f>IF(B323="","",COUNTIFS(Trades!$A$5:$A$1004,B323,Trades!$U$5:$U$1004,"?*"))</f>
      </c>
      <c r="D323" s="18">
        <f>IF(B323="","",SUMIFS(Trades!$R$5:$R$1004,Trades!$A$5:$A$1004,B323))</f>
      </c>
      <c r="E323" s="22">
        <f>IF(OR(B323="",N(C323)=0),"",COUNTIFS(Trades!$A$5:$A$1004,B323,Trades!$U$5:$U$1004,"Win")/C323)</f>
      </c>
      <c r="F323" s="18">
        <f>IF(B323="","",SUM($D$5:D323))</f>
      </c>
      <c r="G323">
        <f>IF(B323="","",TEXT(B323,"ddd"))</f>
      </c>
      <c r="H323" s="18">
        <f>IF(B323="","",MAX(0,D323))</f>
      </c>
      <c r="I323" s="18">
        <f>IF(B323="","",MIN(0,D323))</f>
      </c>
    </row>
    <row r="324" spans="1:9" x14ac:dyDescent="0.25">
      <c r="A324">
        <f>ROW()-4</f>
      </c>
      <c r="B324" s="15">
        <f>IFERROR(INDEX(Trades!$A$5:$A$1004,MATCH(A324,Trades!$Y$5:$Y$1004,0)),"")</f>
      </c>
      <c r="C324">
        <f>IF(B324="","",COUNTIFS(Trades!$A$5:$A$1004,B324,Trades!$U$5:$U$1004,"?*"))</f>
      </c>
      <c r="D324" s="18">
        <f>IF(B324="","",SUMIFS(Trades!$R$5:$R$1004,Trades!$A$5:$A$1004,B324))</f>
      </c>
      <c r="E324" s="22">
        <f>IF(OR(B324="",N(C324)=0),"",COUNTIFS(Trades!$A$5:$A$1004,B324,Trades!$U$5:$U$1004,"Win")/C324)</f>
      </c>
      <c r="F324" s="18">
        <f>IF(B324="","",SUM($D$5:D324))</f>
      </c>
      <c r="G324">
        <f>IF(B324="","",TEXT(B324,"ddd"))</f>
      </c>
      <c r="H324" s="18">
        <f>IF(B324="","",MAX(0,D324))</f>
      </c>
      <c r="I324" s="18">
        <f>IF(B324="","",MIN(0,D324))</f>
      </c>
    </row>
    <row r="325" spans="1:9" x14ac:dyDescent="0.25">
      <c r="A325">
        <f>ROW()-4</f>
      </c>
      <c r="B325" s="15">
        <f>IFERROR(INDEX(Trades!$A$5:$A$1004,MATCH(A325,Trades!$Y$5:$Y$1004,0)),"")</f>
      </c>
      <c r="C325">
        <f>IF(B325="","",COUNTIFS(Trades!$A$5:$A$1004,B325,Trades!$U$5:$U$1004,"?*"))</f>
      </c>
      <c r="D325" s="18">
        <f>IF(B325="","",SUMIFS(Trades!$R$5:$R$1004,Trades!$A$5:$A$1004,B325))</f>
      </c>
      <c r="E325" s="22">
        <f>IF(OR(B325="",N(C325)=0),"",COUNTIFS(Trades!$A$5:$A$1004,B325,Trades!$U$5:$U$1004,"Win")/C325)</f>
      </c>
      <c r="F325" s="18">
        <f>IF(B325="","",SUM($D$5:D325))</f>
      </c>
      <c r="G325">
        <f>IF(B325="","",TEXT(B325,"ddd"))</f>
      </c>
      <c r="H325" s="18">
        <f>IF(B325="","",MAX(0,D325))</f>
      </c>
      <c r="I325" s="18">
        <f>IF(B325="","",MIN(0,D325))</f>
      </c>
    </row>
    <row r="326" spans="1:9" x14ac:dyDescent="0.25">
      <c r="A326">
        <f>ROW()-4</f>
      </c>
      <c r="B326" s="15">
        <f>IFERROR(INDEX(Trades!$A$5:$A$1004,MATCH(A326,Trades!$Y$5:$Y$1004,0)),"")</f>
      </c>
      <c r="C326">
        <f>IF(B326="","",COUNTIFS(Trades!$A$5:$A$1004,B326,Trades!$U$5:$U$1004,"?*"))</f>
      </c>
      <c r="D326" s="18">
        <f>IF(B326="","",SUMIFS(Trades!$R$5:$R$1004,Trades!$A$5:$A$1004,B326))</f>
      </c>
      <c r="E326" s="22">
        <f>IF(OR(B326="",N(C326)=0),"",COUNTIFS(Trades!$A$5:$A$1004,B326,Trades!$U$5:$U$1004,"Win")/C326)</f>
      </c>
      <c r="F326" s="18">
        <f>IF(B326="","",SUM($D$5:D326))</f>
      </c>
      <c r="G326">
        <f>IF(B326="","",TEXT(B326,"ddd"))</f>
      </c>
      <c r="H326" s="18">
        <f>IF(B326="","",MAX(0,D326))</f>
      </c>
      <c r="I326" s="18">
        <f>IF(B326="","",MIN(0,D326))</f>
      </c>
    </row>
    <row r="327" spans="1:9" x14ac:dyDescent="0.25">
      <c r="A327">
        <f>ROW()-4</f>
      </c>
      <c r="B327" s="15">
        <f>IFERROR(INDEX(Trades!$A$5:$A$1004,MATCH(A327,Trades!$Y$5:$Y$1004,0)),"")</f>
      </c>
      <c r="C327">
        <f>IF(B327="","",COUNTIFS(Trades!$A$5:$A$1004,B327,Trades!$U$5:$U$1004,"?*"))</f>
      </c>
      <c r="D327" s="18">
        <f>IF(B327="","",SUMIFS(Trades!$R$5:$R$1004,Trades!$A$5:$A$1004,B327))</f>
      </c>
      <c r="E327" s="22">
        <f>IF(OR(B327="",N(C327)=0),"",COUNTIFS(Trades!$A$5:$A$1004,B327,Trades!$U$5:$U$1004,"Win")/C327)</f>
      </c>
      <c r="F327" s="18">
        <f>IF(B327="","",SUM($D$5:D327))</f>
      </c>
      <c r="G327">
        <f>IF(B327="","",TEXT(B327,"ddd"))</f>
      </c>
      <c r="H327" s="18">
        <f>IF(B327="","",MAX(0,D327))</f>
      </c>
      <c r="I327" s="18">
        <f>IF(B327="","",MIN(0,D327))</f>
      </c>
    </row>
    <row r="328" spans="1:9" x14ac:dyDescent="0.25">
      <c r="A328">
        <f>ROW()-4</f>
      </c>
      <c r="B328" s="15">
        <f>IFERROR(INDEX(Trades!$A$5:$A$1004,MATCH(A328,Trades!$Y$5:$Y$1004,0)),"")</f>
      </c>
      <c r="C328">
        <f>IF(B328="","",COUNTIFS(Trades!$A$5:$A$1004,B328,Trades!$U$5:$U$1004,"?*"))</f>
      </c>
      <c r="D328" s="18">
        <f>IF(B328="","",SUMIFS(Trades!$R$5:$R$1004,Trades!$A$5:$A$1004,B328))</f>
      </c>
      <c r="E328" s="22">
        <f>IF(OR(B328="",N(C328)=0),"",COUNTIFS(Trades!$A$5:$A$1004,B328,Trades!$U$5:$U$1004,"Win")/C328)</f>
      </c>
      <c r="F328" s="18">
        <f>IF(B328="","",SUM($D$5:D328))</f>
      </c>
      <c r="G328">
        <f>IF(B328="","",TEXT(B328,"ddd"))</f>
      </c>
      <c r="H328" s="18">
        <f>IF(B328="","",MAX(0,D328))</f>
      </c>
      <c r="I328" s="18">
        <f>IF(B328="","",MIN(0,D328))</f>
      </c>
    </row>
    <row r="329" spans="1:9" x14ac:dyDescent="0.25">
      <c r="A329">
        <f>ROW()-4</f>
      </c>
      <c r="B329" s="15">
        <f>IFERROR(INDEX(Trades!$A$5:$A$1004,MATCH(A329,Trades!$Y$5:$Y$1004,0)),"")</f>
      </c>
      <c r="C329">
        <f>IF(B329="","",COUNTIFS(Trades!$A$5:$A$1004,B329,Trades!$U$5:$U$1004,"?*"))</f>
      </c>
      <c r="D329" s="18">
        <f>IF(B329="","",SUMIFS(Trades!$R$5:$R$1004,Trades!$A$5:$A$1004,B329))</f>
      </c>
      <c r="E329" s="22">
        <f>IF(OR(B329="",N(C329)=0),"",COUNTIFS(Trades!$A$5:$A$1004,B329,Trades!$U$5:$U$1004,"Win")/C329)</f>
      </c>
      <c r="F329" s="18">
        <f>IF(B329="","",SUM($D$5:D329))</f>
      </c>
      <c r="G329">
        <f>IF(B329="","",TEXT(B329,"ddd"))</f>
      </c>
      <c r="H329" s="18">
        <f>IF(B329="","",MAX(0,D329))</f>
      </c>
      <c r="I329" s="18">
        <f>IF(B329="","",MIN(0,D329))</f>
      </c>
    </row>
    <row r="330" spans="1:9" x14ac:dyDescent="0.25">
      <c r="A330">
        <f>ROW()-4</f>
      </c>
      <c r="B330" s="15">
        <f>IFERROR(INDEX(Trades!$A$5:$A$1004,MATCH(A330,Trades!$Y$5:$Y$1004,0)),"")</f>
      </c>
      <c r="C330">
        <f>IF(B330="","",COUNTIFS(Trades!$A$5:$A$1004,B330,Trades!$U$5:$U$1004,"?*"))</f>
      </c>
      <c r="D330" s="18">
        <f>IF(B330="","",SUMIFS(Trades!$R$5:$R$1004,Trades!$A$5:$A$1004,B330))</f>
      </c>
      <c r="E330" s="22">
        <f>IF(OR(B330="",N(C330)=0),"",COUNTIFS(Trades!$A$5:$A$1004,B330,Trades!$U$5:$U$1004,"Win")/C330)</f>
      </c>
      <c r="F330" s="18">
        <f>IF(B330="","",SUM($D$5:D330))</f>
      </c>
      <c r="G330">
        <f>IF(B330="","",TEXT(B330,"ddd"))</f>
      </c>
      <c r="H330" s="18">
        <f>IF(B330="","",MAX(0,D330))</f>
      </c>
      <c r="I330" s="18">
        <f>IF(B330="","",MIN(0,D330))</f>
      </c>
    </row>
    <row r="331" spans="1:9" x14ac:dyDescent="0.25">
      <c r="A331">
        <f>ROW()-4</f>
      </c>
      <c r="B331" s="15">
        <f>IFERROR(INDEX(Trades!$A$5:$A$1004,MATCH(A331,Trades!$Y$5:$Y$1004,0)),"")</f>
      </c>
      <c r="C331">
        <f>IF(B331="","",COUNTIFS(Trades!$A$5:$A$1004,B331,Trades!$U$5:$U$1004,"?*"))</f>
      </c>
      <c r="D331" s="18">
        <f>IF(B331="","",SUMIFS(Trades!$R$5:$R$1004,Trades!$A$5:$A$1004,B331))</f>
      </c>
      <c r="E331" s="22">
        <f>IF(OR(B331="",N(C331)=0),"",COUNTIFS(Trades!$A$5:$A$1004,B331,Trades!$U$5:$U$1004,"Win")/C331)</f>
      </c>
      <c r="F331" s="18">
        <f>IF(B331="","",SUM($D$5:D331))</f>
      </c>
      <c r="G331">
        <f>IF(B331="","",TEXT(B331,"ddd"))</f>
      </c>
      <c r="H331" s="18">
        <f>IF(B331="","",MAX(0,D331))</f>
      </c>
      <c r="I331" s="18">
        <f>IF(B331="","",MIN(0,D331))</f>
      </c>
    </row>
    <row r="332" spans="1:9" x14ac:dyDescent="0.25">
      <c r="A332">
        <f>ROW()-4</f>
      </c>
      <c r="B332" s="15">
        <f>IFERROR(INDEX(Trades!$A$5:$A$1004,MATCH(A332,Trades!$Y$5:$Y$1004,0)),"")</f>
      </c>
      <c r="C332">
        <f>IF(B332="","",COUNTIFS(Trades!$A$5:$A$1004,B332,Trades!$U$5:$U$1004,"?*"))</f>
      </c>
      <c r="D332" s="18">
        <f>IF(B332="","",SUMIFS(Trades!$R$5:$R$1004,Trades!$A$5:$A$1004,B332))</f>
      </c>
      <c r="E332" s="22">
        <f>IF(OR(B332="",N(C332)=0),"",COUNTIFS(Trades!$A$5:$A$1004,B332,Trades!$U$5:$U$1004,"Win")/C332)</f>
      </c>
      <c r="F332" s="18">
        <f>IF(B332="","",SUM($D$5:D332))</f>
      </c>
      <c r="G332">
        <f>IF(B332="","",TEXT(B332,"ddd"))</f>
      </c>
      <c r="H332" s="18">
        <f>IF(B332="","",MAX(0,D332))</f>
      </c>
      <c r="I332" s="18">
        <f>IF(B332="","",MIN(0,D332))</f>
      </c>
    </row>
    <row r="333" spans="1:9" x14ac:dyDescent="0.25">
      <c r="A333">
        <f>ROW()-4</f>
      </c>
      <c r="B333" s="15">
        <f>IFERROR(INDEX(Trades!$A$5:$A$1004,MATCH(A333,Trades!$Y$5:$Y$1004,0)),"")</f>
      </c>
      <c r="C333">
        <f>IF(B333="","",COUNTIFS(Trades!$A$5:$A$1004,B333,Trades!$U$5:$U$1004,"?*"))</f>
      </c>
      <c r="D333" s="18">
        <f>IF(B333="","",SUMIFS(Trades!$R$5:$R$1004,Trades!$A$5:$A$1004,B333))</f>
      </c>
      <c r="E333" s="22">
        <f>IF(OR(B333="",N(C333)=0),"",COUNTIFS(Trades!$A$5:$A$1004,B333,Trades!$U$5:$U$1004,"Win")/C333)</f>
      </c>
      <c r="F333" s="18">
        <f>IF(B333="","",SUM($D$5:D333))</f>
      </c>
      <c r="G333">
        <f>IF(B333="","",TEXT(B333,"ddd"))</f>
      </c>
      <c r="H333" s="18">
        <f>IF(B333="","",MAX(0,D333))</f>
      </c>
      <c r="I333" s="18">
        <f>IF(B333="","",MIN(0,D333))</f>
      </c>
    </row>
    <row r="334" spans="1:9" x14ac:dyDescent="0.25">
      <c r="A334">
        <f>ROW()-4</f>
      </c>
      <c r="B334" s="15">
        <f>IFERROR(INDEX(Trades!$A$5:$A$1004,MATCH(A334,Trades!$Y$5:$Y$1004,0)),"")</f>
      </c>
      <c r="C334">
        <f>IF(B334="","",COUNTIFS(Trades!$A$5:$A$1004,B334,Trades!$U$5:$U$1004,"?*"))</f>
      </c>
      <c r="D334" s="18">
        <f>IF(B334="","",SUMIFS(Trades!$R$5:$R$1004,Trades!$A$5:$A$1004,B334))</f>
      </c>
      <c r="E334" s="22">
        <f>IF(OR(B334="",N(C334)=0),"",COUNTIFS(Trades!$A$5:$A$1004,B334,Trades!$U$5:$U$1004,"Win")/C334)</f>
      </c>
      <c r="F334" s="18">
        <f>IF(B334="","",SUM($D$5:D334))</f>
      </c>
      <c r="G334">
        <f>IF(B334="","",TEXT(B334,"ddd"))</f>
      </c>
      <c r="H334" s="18">
        <f>IF(B334="","",MAX(0,D334))</f>
      </c>
      <c r="I334" s="18">
        <f>IF(B334="","",MIN(0,D334))</f>
      </c>
    </row>
    <row r="335" spans="1:9" x14ac:dyDescent="0.25">
      <c r="A335">
        <f>ROW()-4</f>
      </c>
      <c r="B335" s="15">
        <f>IFERROR(INDEX(Trades!$A$5:$A$1004,MATCH(A335,Trades!$Y$5:$Y$1004,0)),"")</f>
      </c>
      <c r="C335">
        <f>IF(B335="","",COUNTIFS(Trades!$A$5:$A$1004,B335,Trades!$U$5:$U$1004,"?*"))</f>
      </c>
      <c r="D335" s="18">
        <f>IF(B335="","",SUMIFS(Trades!$R$5:$R$1004,Trades!$A$5:$A$1004,B335))</f>
      </c>
      <c r="E335" s="22">
        <f>IF(OR(B335="",N(C335)=0),"",COUNTIFS(Trades!$A$5:$A$1004,B335,Trades!$U$5:$U$1004,"Win")/C335)</f>
      </c>
      <c r="F335" s="18">
        <f>IF(B335="","",SUM($D$5:D335))</f>
      </c>
      <c r="G335">
        <f>IF(B335="","",TEXT(B335,"ddd"))</f>
      </c>
      <c r="H335" s="18">
        <f>IF(B335="","",MAX(0,D335))</f>
      </c>
      <c r="I335" s="18">
        <f>IF(B335="","",MIN(0,D335))</f>
      </c>
    </row>
    <row r="336" spans="1:9" x14ac:dyDescent="0.25">
      <c r="A336">
        <f>ROW()-4</f>
      </c>
      <c r="B336" s="15">
        <f>IFERROR(INDEX(Trades!$A$5:$A$1004,MATCH(A336,Trades!$Y$5:$Y$1004,0)),"")</f>
      </c>
      <c r="C336">
        <f>IF(B336="","",COUNTIFS(Trades!$A$5:$A$1004,B336,Trades!$U$5:$U$1004,"?*"))</f>
      </c>
      <c r="D336" s="18">
        <f>IF(B336="","",SUMIFS(Trades!$R$5:$R$1004,Trades!$A$5:$A$1004,B336))</f>
      </c>
      <c r="E336" s="22">
        <f>IF(OR(B336="",N(C336)=0),"",COUNTIFS(Trades!$A$5:$A$1004,B336,Trades!$U$5:$U$1004,"Win")/C336)</f>
      </c>
      <c r="F336" s="18">
        <f>IF(B336="","",SUM($D$5:D336))</f>
      </c>
      <c r="G336">
        <f>IF(B336="","",TEXT(B336,"ddd"))</f>
      </c>
      <c r="H336" s="18">
        <f>IF(B336="","",MAX(0,D336))</f>
      </c>
      <c r="I336" s="18">
        <f>IF(B336="","",MIN(0,D336))</f>
      </c>
    </row>
    <row r="337" spans="1:9" x14ac:dyDescent="0.25">
      <c r="A337">
        <f>ROW()-4</f>
      </c>
      <c r="B337" s="15">
        <f>IFERROR(INDEX(Trades!$A$5:$A$1004,MATCH(A337,Trades!$Y$5:$Y$1004,0)),"")</f>
      </c>
      <c r="C337">
        <f>IF(B337="","",COUNTIFS(Trades!$A$5:$A$1004,B337,Trades!$U$5:$U$1004,"?*"))</f>
      </c>
      <c r="D337" s="18">
        <f>IF(B337="","",SUMIFS(Trades!$R$5:$R$1004,Trades!$A$5:$A$1004,B337))</f>
      </c>
      <c r="E337" s="22">
        <f>IF(OR(B337="",N(C337)=0),"",COUNTIFS(Trades!$A$5:$A$1004,B337,Trades!$U$5:$U$1004,"Win")/C337)</f>
      </c>
      <c r="F337" s="18">
        <f>IF(B337="","",SUM($D$5:D337))</f>
      </c>
      <c r="G337">
        <f>IF(B337="","",TEXT(B337,"ddd"))</f>
      </c>
      <c r="H337" s="18">
        <f>IF(B337="","",MAX(0,D337))</f>
      </c>
      <c r="I337" s="18">
        <f>IF(B337="","",MIN(0,D337))</f>
      </c>
    </row>
    <row r="338" spans="1:9" x14ac:dyDescent="0.25">
      <c r="A338">
        <f>ROW()-4</f>
      </c>
      <c r="B338" s="15">
        <f>IFERROR(INDEX(Trades!$A$5:$A$1004,MATCH(A338,Trades!$Y$5:$Y$1004,0)),"")</f>
      </c>
      <c r="C338">
        <f>IF(B338="","",COUNTIFS(Trades!$A$5:$A$1004,B338,Trades!$U$5:$U$1004,"?*"))</f>
      </c>
      <c r="D338" s="18">
        <f>IF(B338="","",SUMIFS(Trades!$R$5:$R$1004,Trades!$A$5:$A$1004,B338))</f>
      </c>
      <c r="E338" s="22">
        <f>IF(OR(B338="",N(C338)=0),"",COUNTIFS(Trades!$A$5:$A$1004,B338,Trades!$U$5:$U$1004,"Win")/C338)</f>
      </c>
      <c r="F338" s="18">
        <f>IF(B338="","",SUM($D$5:D338))</f>
      </c>
      <c r="G338">
        <f>IF(B338="","",TEXT(B338,"ddd"))</f>
      </c>
      <c r="H338" s="18">
        <f>IF(B338="","",MAX(0,D338))</f>
      </c>
      <c r="I338" s="18">
        <f>IF(B338="","",MIN(0,D338))</f>
      </c>
    </row>
    <row r="339" spans="1:9" x14ac:dyDescent="0.25">
      <c r="A339">
        <f>ROW()-4</f>
      </c>
      <c r="B339" s="15">
        <f>IFERROR(INDEX(Trades!$A$5:$A$1004,MATCH(A339,Trades!$Y$5:$Y$1004,0)),"")</f>
      </c>
      <c r="C339">
        <f>IF(B339="","",COUNTIFS(Trades!$A$5:$A$1004,B339,Trades!$U$5:$U$1004,"?*"))</f>
      </c>
      <c r="D339" s="18">
        <f>IF(B339="","",SUMIFS(Trades!$R$5:$R$1004,Trades!$A$5:$A$1004,B339))</f>
      </c>
      <c r="E339" s="22">
        <f>IF(OR(B339="",N(C339)=0),"",COUNTIFS(Trades!$A$5:$A$1004,B339,Trades!$U$5:$U$1004,"Win")/C339)</f>
      </c>
      <c r="F339" s="18">
        <f>IF(B339="","",SUM($D$5:D339))</f>
      </c>
      <c r="G339">
        <f>IF(B339="","",TEXT(B339,"ddd"))</f>
      </c>
      <c r="H339" s="18">
        <f>IF(B339="","",MAX(0,D339))</f>
      </c>
      <c r="I339" s="18">
        <f>IF(B339="","",MIN(0,D339))</f>
      </c>
    </row>
    <row r="340" spans="1:9" x14ac:dyDescent="0.25">
      <c r="A340">
        <f>ROW()-4</f>
      </c>
      <c r="B340" s="15">
        <f>IFERROR(INDEX(Trades!$A$5:$A$1004,MATCH(A340,Trades!$Y$5:$Y$1004,0)),"")</f>
      </c>
      <c r="C340">
        <f>IF(B340="","",COUNTIFS(Trades!$A$5:$A$1004,B340,Trades!$U$5:$U$1004,"?*"))</f>
      </c>
      <c r="D340" s="18">
        <f>IF(B340="","",SUMIFS(Trades!$R$5:$R$1004,Trades!$A$5:$A$1004,B340))</f>
      </c>
      <c r="E340" s="22">
        <f>IF(OR(B340="",N(C340)=0),"",COUNTIFS(Trades!$A$5:$A$1004,B340,Trades!$U$5:$U$1004,"Win")/C340)</f>
      </c>
      <c r="F340" s="18">
        <f>IF(B340="","",SUM($D$5:D340))</f>
      </c>
      <c r="G340">
        <f>IF(B340="","",TEXT(B340,"ddd"))</f>
      </c>
      <c r="H340" s="18">
        <f>IF(B340="","",MAX(0,D340))</f>
      </c>
      <c r="I340" s="18">
        <f>IF(B340="","",MIN(0,D340))</f>
      </c>
    </row>
    <row r="341" spans="1:9" x14ac:dyDescent="0.25">
      <c r="A341">
        <f>ROW()-4</f>
      </c>
      <c r="B341" s="15">
        <f>IFERROR(INDEX(Trades!$A$5:$A$1004,MATCH(A341,Trades!$Y$5:$Y$1004,0)),"")</f>
      </c>
      <c r="C341">
        <f>IF(B341="","",COUNTIFS(Trades!$A$5:$A$1004,B341,Trades!$U$5:$U$1004,"?*"))</f>
      </c>
      <c r="D341" s="18">
        <f>IF(B341="","",SUMIFS(Trades!$R$5:$R$1004,Trades!$A$5:$A$1004,B341))</f>
      </c>
      <c r="E341" s="22">
        <f>IF(OR(B341="",N(C341)=0),"",COUNTIFS(Trades!$A$5:$A$1004,B341,Trades!$U$5:$U$1004,"Win")/C341)</f>
      </c>
      <c r="F341" s="18">
        <f>IF(B341="","",SUM($D$5:D341))</f>
      </c>
      <c r="G341">
        <f>IF(B341="","",TEXT(B341,"ddd"))</f>
      </c>
      <c r="H341" s="18">
        <f>IF(B341="","",MAX(0,D341))</f>
      </c>
      <c r="I341" s="18">
        <f>IF(B341="","",MIN(0,D341))</f>
      </c>
    </row>
    <row r="342" spans="1:9" x14ac:dyDescent="0.25">
      <c r="A342">
        <f>ROW()-4</f>
      </c>
      <c r="B342" s="15">
        <f>IFERROR(INDEX(Trades!$A$5:$A$1004,MATCH(A342,Trades!$Y$5:$Y$1004,0)),"")</f>
      </c>
      <c r="C342">
        <f>IF(B342="","",COUNTIFS(Trades!$A$5:$A$1004,B342,Trades!$U$5:$U$1004,"?*"))</f>
      </c>
      <c r="D342" s="18">
        <f>IF(B342="","",SUMIFS(Trades!$R$5:$R$1004,Trades!$A$5:$A$1004,B342))</f>
      </c>
      <c r="E342" s="22">
        <f>IF(OR(B342="",N(C342)=0),"",COUNTIFS(Trades!$A$5:$A$1004,B342,Trades!$U$5:$U$1004,"Win")/C342)</f>
      </c>
      <c r="F342" s="18">
        <f>IF(B342="","",SUM($D$5:D342))</f>
      </c>
      <c r="G342">
        <f>IF(B342="","",TEXT(B342,"ddd"))</f>
      </c>
      <c r="H342" s="18">
        <f>IF(B342="","",MAX(0,D342))</f>
      </c>
      <c r="I342" s="18">
        <f>IF(B342="","",MIN(0,D342))</f>
      </c>
    </row>
    <row r="343" spans="1:9" x14ac:dyDescent="0.25">
      <c r="A343">
        <f>ROW()-4</f>
      </c>
      <c r="B343" s="15">
        <f>IFERROR(INDEX(Trades!$A$5:$A$1004,MATCH(A343,Trades!$Y$5:$Y$1004,0)),"")</f>
      </c>
      <c r="C343">
        <f>IF(B343="","",COUNTIFS(Trades!$A$5:$A$1004,B343,Trades!$U$5:$U$1004,"?*"))</f>
      </c>
      <c r="D343" s="18">
        <f>IF(B343="","",SUMIFS(Trades!$R$5:$R$1004,Trades!$A$5:$A$1004,B343))</f>
      </c>
      <c r="E343" s="22">
        <f>IF(OR(B343="",N(C343)=0),"",COUNTIFS(Trades!$A$5:$A$1004,B343,Trades!$U$5:$U$1004,"Win")/C343)</f>
      </c>
      <c r="F343" s="18">
        <f>IF(B343="","",SUM($D$5:D343))</f>
      </c>
      <c r="G343">
        <f>IF(B343="","",TEXT(B343,"ddd"))</f>
      </c>
      <c r="H343" s="18">
        <f>IF(B343="","",MAX(0,D343))</f>
      </c>
      <c r="I343" s="18">
        <f>IF(B343="","",MIN(0,D343))</f>
      </c>
    </row>
    <row r="344" spans="1:9" x14ac:dyDescent="0.25">
      <c r="A344">
        <f>ROW()-4</f>
      </c>
      <c r="B344" s="15">
        <f>IFERROR(INDEX(Trades!$A$5:$A$1004,MATCH(A344,Trades!$Y$5:$Y$1004,0)),"")</f>
      </c>
      <c r="C344">
        <f>IF(B344="","",COUNTIFS(Trades!$A$5:$A$1004,B344,Trades!$U$5:$U$1004,"?*"))</f>
      </c>
      <c r="D344" s="18">
        <f>IF(B344="","",SUMIFS(Trades!$R$5:$R$1004,Trades!$A$5:$A$1004,B344))</f>
      </c>
      <c r="E344" s="22">
        <f>IF(OR(B344="",N(C344)=0),"",COUNTIFS(Trades!$A$5:$A$1004,B344,Trades!$U$5:$U$1004,"Win")/C344)</f>
      </c>
      <c r="F344" s="18">
        <f>IF(B344="","",SUM($D$5:D344))</f>
      </c>
      <c r="G344">
        <f>IF(B344="","",TEXT(B344,"ddd"))</f>
      </c>
      <c r="H344" s="18">
        <f>IF(B344="","",MAX(0,D344))</f>
      </c>
      <c r="I344" s="18">
        <f>IF(B344="","",MIN(0,D344))</f>
      </c>
    </row>
    <row r="345" spans="1:9" x14ac:dyDescent="0.25">
      <c r="A345">
        <f>ROW()-4</f>
      </c>
      <c r="B345" s="15">
        <f>IFERROR(INDEX(Trades!$A$5:$A$1004,MATCH(A345,Trades!$Y$5:$Y$1004,0)),"")</f>
      </c>
      <c r="C345">
        <f>IF(B345="","",COUNTIFS(Trades!$A$5:$A$1004,B345,Trades!$U$5:$U$1004,"?*"))</f>
      </c>
      <c r="D345" s="18">
        <f>IF(B345="","",SUMIFS(Trades!$R$5:$R$1004,Trades!$A$5:$A$1004,B345))</f>
      </c>
      <c r="E345" s="22">
        <f>IF(OR(B345="",N(C345)=0),"",COUNTIFS(Trades!$A$5:$A$1004,B345,Trades!$U$5:$U$1004,"Win")/C345)</f>
      </c>
      <c r="F345" s="18">
        <f>IF(B345="","",SUM($D$5:D345))</f>
      </c>
      <c r="G345">
        <f>IF(B345="","",TEXT(B345,"ddd"))</f>
      </c>
      <c r="H345" s="18">
        <f>IF(B345="","",MAX(0,D345))</f>
      </c>
      <c r="I345" s="18">
        <f>IF(B345="","",MIN(0,D345))</f>
      </c>
    </row>
    <row r="346" spans="1:9" x14ac:dyDescent="0.25">
      <c r="A346">
        <f>ROW()-4</f>
      </c>
      <c r="B346" s="15">
        <f>IFERROR(INDEX(Trades!$A$5:$A$1004,MATCH(A346,Trades!$Y$5:$Y$1004,0)),"")</f>
      </c>
      <c r="C346">
        <f>IF(B346="","",COUNTIFS(Trades!$A$5:$A$1004,B346,Trades!$U$5:$U$1004,"?*"))</f>
      </c>
      <c r="D346" s="18">
        <f>IF(B346="","",SUMIFS(Trades!$R$5:$R$1004,Trades!$A$5:$A$1004,B346))</f>
      </c>
      <c r="E346" s="22">
        <f>IF(OR(B346="",N(C346)=0),"",COUNTIFS(Trades!$A$5:$A$1004,B346,Trades!$U$5:$U$1004,"Win")/C346)</f>
      </c>
      <c r="F346" s="18">
        <f>IF(B346="","",SUM($D$5:D346))</f>
      </c>
      <c r="G346">
        <f>IF(B346="","",TEXT(B346,"ddd"))</f>
      </c>
      <c r="H346" s="18">
        <f>IF(B346="","",MAX(0,D346))</f>
      </c>
      <c r="I346" s="18">
        <f>IF(B346="","",MIN(0,D346))</f>
      </c>
    </row>
    <row r="347" spans="1:9" x14ac:dyDescent="0.25">
      <c r="A347">
        <f>ROW()-4</f>
      </c>
      <c r="B347" s="15">
        <f>IFERROR(INDEX(Trades!$A$5:$A$1004,MATCH(A347,Trades!$Y$5:$Y$1004,0)),"")</f>
      </c>
      <c r="C347">
        <f>IF(B347="","",COUNTIFS(Trades!$A$5:$A$1004,B347,Trades!$U$5:$U$1004,"?*"))</f>
      </c>
      <c r="D347" s="18">
        <f>IF(B347="","",SUMIFS(Trades!$R$5:$R$1004,Trades!$A$5:$A$1004,B347))</f>
      </c>
      <c r="E347" s="22">
        <f>IF(OR(B347="",N(C347)=0),"",COUNTIFS(Trades!$A$5:$A$1004,B347,Trades!$U$5:$U$1004,"Win")/C347)</f>
      </c>
      <c r="F347" s="18">
        <f>IF(B347="","",SUM($D$5:D347))</f>
      </c>
      <c r="G347">
        <f>IF(B347="","",TEXT(B347,"ddd"))</f>
      </c>
      <c r="H347" s="18">
        <f>IF(B347="","",MAX(0,D347))</f>
      </c>
      <c r="I347" s="18">
        <f>IF(B347="","",MIN(0,D347))</f>
      </c>
    </row>
    <row r="348" spans="1:9" x14ac:dyDescent="0.25">
      <c r="A348">
        <f>ROW()-4</f>
      </c>
      <c r="B348" s="15">
        <f>IFERROR(INDEX(Trades!$A$5:$A$1004,MATCH(A348,Trades!$Y$5:$Y$1004,0)),"")</f>
      </c>
      <c r="C348">
        <f>IF(B348="","",COUNTIFS(Trades!$A$5:$A$1004,B348,Trades!$U$5:$U$1004,"?*"))</f>
      </c>
      <c r="D348" s="18">
        <f>IF(B348="","",SUMIFS(Trades!$R$5:$R$1004,Trades!$A$5:$A$1004,B348))</f>
      </c>
      <c r="E348" s="22">
        <f>IF(OR(B348="",N(C348)=0),"",COUNTIFS(Trades!$A$5:$A$1004,B348,Trades!$U$5:$U$1004,"Win")/C348)</f>
      </c>
      <c r="F348" s="18">
        <f>IF(B348="","",SUM($D$5:D348))</f>
      </c>
      <c r="G348">
        <f>IF(B348="","",TEXT(B348,"ddd"))</f>
      </c>
      <c r="H348" s="18">
        <f>IF(B348="","",MAX(0,D348))</f>
      </c>
      <c r="I348" s="18">
        <f>IF(B348="","",MIN(0,D348))</f>
      </c>
    </row>
    <row r="349" spans="1:9" x14ac:dyDescent="0.25">
      <c r="A349">
        <f>ROW()-4</f>
      </c>
      <c r="B349" s="15">
        <f>IFERROR(INDEX(Trades!$A$5:$A$1004,MATCH(A349,Trades!$Y$5:$Y$1004,0)),"")</f>
      </c>
      <c r="C349">
        <f>IF(B349="","",COUNTIFS(Trades!$A$5:$A$1004,B349,Trades!$U$5:$U$1004,"?*"))</f>
      </c>
      <c r="D349" s="18">
        <f>IF(B349="","",SUMIFS(Trades!$R$5:$R$1004,Trades!$A$5:$A$1004,B349))</f>
      </c>
      <c r="E349" s="22">
        <f>IF(OR(B349="",N(C349)=0),"",COUNTIFS(Trades!$A$5:$A$1004,B349,Trades!$U$5:$U$1004,"Win")/C349)</f>
      </c>
      <c r="F349" s="18">
        <f>IF(B349="","",SUM($D$5:D349))</f>
      </c>
      <c r="G349">
        <f>IF(B349="","",TEXT(B349,"ddd"))</f>
      </c>
      <c r="H349" s="18">
        <f>IF(B349="","",MAX(0,D349))</f>
      </c>
      <c r="I349" s="18">
        <f>IF(B349="","",MIN(0,D349))</f>
      </c>
    </row>
    <row r="350" spans="1:9" x14ac:dyDescent="0.25">
      <c r="A350">
        <f>ROW()-4</f>
      </c>
      <c r="B350" s="15">
        <f>IFERROR(INDEX(Trades!$A$5:$A$1004,MATCH(A350,Trades!$Y$5:$Y$1004,0)),"")</f>
      </c>
      <c r="C350">
        <f>IF(B350="","",COUNTIFS(Trades!$A$5:$A$1004,B350,Trades!$U$5:$U$1004,"?*"))</f>
      </c>
      <c r="D350" s="18">
        <f>IF(B350="","",SUMIFS(Trades!$R$5:$R$1004,Trades!$A$5:$A$1004,B350))</f>
      </c>
      <c r="E350" s="22">
        <f>IF(OR(B350="",N(C350)=0),"",COUNTIFS(Trades!$A$5:$A$1004,B350,Trades!$U$5:$U$1004,"Win")/C350)</f>
      </c>
      <c r="F350" s="18">
        <f>IF(B350="","",SUM($D$5:D350))</f>
      </c>
      <c r="G350">
        <f>IF(B350="","",TEXT(B350,"ddd"))</f>
      </c>
      <c r="H350" s="18">
        <f>IF(B350="","",MAX(0,D350))</f>
      </c>
      <c r="I350" s="18">
        <f>IF(B350="","",MIN(0,D350))</f>
      </c>
    </row>
    <row r="351" spans="1:9" x14ac:dyDescent="0.25">
      <c r="A351">
        <f>ROW()-4</f>
      </c>
      <c r="B351" s="15">
        <f>IFERROR(INDEX(Trades!$A$5:$A$1004,MATCH(A351,Trades!$Y$5:$Y$1004,0)),"")</f>
      </c>
      <c r="C351">
        <f>IF(B351="","",COUNTIFS(Trades!$A$5:$A$1004,B351,Trades!$U$5:$U$1004,"?*"))</f>
      </c>
      <c r="D351" s="18">
        <f>IF(B351="","",SUMIFS(Trades!$R$5:$R$1004,Trades!$A$5:$A$1004,B351))</f>
      </c>
      <c r="E351" s="22">
        <f>IF(OR(B351="",N(C351)=0),"",COUNTIFS(Trades!$A$5:$A$1004,B351,Trades!$U$5:$U$1004,"Win")/C351)</f>
      </c>
      <c r="F351" s="18">
        <f>IF(B351="","",SUM($D$5:D351))</f>
      </c>
      <c r="G351">
        <f>IF(B351="","",TEXT(B351,"ddd"))</f>
      </c>
      <c r="H351" s="18">
        <f>IF(B351="","",MAX(0,D351))</f>
      </c>
      <c r="I351" s="18">
        <f>IF(B351="","",MIN(0,D351))</f>
      </c>
    </row>
    <row r="352" spans="1:9" x14ac:dyDescent="0.25">
      <c r="A352">
        <f>ROW()-4</f>
      </c>
      <c r="B352" s="15">
        <f>IFERROR(INDEX(Trades!$A$5:$A$1004,MATCH(A352,Trades!$Y$5:$Y$1004,0)),"")</f>
      </c>
      <c r="C352">
        <f>IF(B352="","",COUNTIFS(Trades!$A$5:$A$1004,B352,Trades!$U$5:$U$1004,"?*"))</f>
      </c>
      <c r="D352" s="18">
        <f>IF(B352="","",SUMIFS(Trades!$R$5:$R$1004,Trades!$A$5:$A$1004,B352))</f>
      </c>
      <c r="E352" s="22">
        <f>IF(OR(B352="",N(C352)=0),"",COUNTIFS(Trades!$A$5:$A$1004,B352,Trades!$U$5:$U$1004,"Win")/C352)</f>
      </c>
      <c r="F352" s="18">
        <f>IF(B352="","",SUM($D$5:D352))</f>
      </c>
      <c r="G352">
        <f>IF(B352="","",TEXT(B352,"ddd"))</f>
      </c>
      <c r="H352" s="18">
        <f>IF(B352="","",MAX(0,D352))</f>
      </c>
      <c r="I352" s="18">
        <f>IF(B352="","",MIN(0,D352))</f>
      </c>
    </row>
    <row r="353" spans="1:9" x14ac:dyDescent="0.25">
      <c r="A353">
        <f>ROW()-4</f>
      </c>
      <c r="B353" s="15">
        <f>IFERROR(INDEX(Trades!$A$5:$A$1004,MATCH(A353,Trades!$Y$5:$Y$1004,0)),"")</f>
      </c>
      <c r="C353">
        <f>IF(B353="","",COUNTIFS(Trades!$A$5:$A$1004,B353,Trades!$U$5:$U$1004,"?*"))</f>
      </c>
      <c r="D353" s="18">
        <f>IF(B353="","",SUMIFS(Trades!$R$5:$R$1004,Trades!$A$5:$A$1004,B353))</f>
      </c>
      <c r="E353" s="22">
        <f>IF(OR(B353="",N(C353)=0),"",COUNTIFS(Trades!$A$5:$A$1004,B353,Trades!$U$5:$U$1004,"Win")/C353)</f>
      </c>
      <c r="F353" s="18">
        <f>IF(B353="","",SUM($D$5:D353))</f>
      </c>
      <c r="G353">
        <f>IF(B353="","",TEXT(B353,"ddd"))</f>
      </c>
      <c r="H353" s="18">
        <f>IF(B353="","",MAX(0,D353))</f>
      </c>
      <c r="I353" s="18">
        <f>IF(B353="","",MIN(0,D353))</f>
      </c>
    </row>
    <row r="354" spans="1:9" x14ac:dyDescent="0.25">
      <c r="A354">
        <f>ROW()-4</f>
      </c>
      <c r="B354" s="15">
        <f>IFERROR(INDEX(Trades!$A$5:$A$1004,MATCH(A354,Trades!$Y$5:$Y$1004,0)),"")</f>
      </c>
      <c r="C354">
        <f>IF(B354="","",COUNTIFS(Trades!$A$5:$A$1004,B354,Trades!$U$5:$U$1004,"?*"))</f>
      </c>
      <c r="D354" s="18">
        <f>IF(B354="","",SUMIFS(Trades!$R$5:$R$1004,Trades!$A$5:$A$1004,B354))</f>
      </c>
      <c r="E354" s="22">
        <f>IF(OR(B354="",N(C354)=0),"",COUNTIFS(Trades!$A$5:$A$1004,B354,Trades!$U$5:$U$1004,"Win")/C354)</f>
      </c>
      <c r="F354" s="18">
        <f>IF(B354="","",SUM($D$5:D354))</f>
      </c>
      <c r="G354">
        <f>IF(B354="","",TEXT(B354,"ddd"))</f>
      </c>
      <c r="H354" s="18">
        <f>IF(B354="","",MAX(0,D354))</f>
      </c>
      <c r="I354" s="18">
        <f>IF(B354="","",MIN(0,D354))</f>
      </c>
    </row>
    <row r="355" spans="1:9" x14ac:dyDescent="0.25">
      <c r="A355">
        <f>ROW()-4</f>
      </c>
      <c r="B355" s="15">
        <f>IFERROR(INDEX(Trades!$A$5:$A$1004,MATCH(A355,Trades!$Y$5:$Y$1004,0)),"")</f>
      </c>
      <c r="C355">
        <f>IF(B355="","",COUNTIFS(Trades!$A$5:$A$1004,B355,Trades!$U$5:$U$1004,"?*"))</f>
      </c>
      <c r="D355" s="18">
        <f>IF(B355="","",SUMIFS(Trades!$R$5:$R$1004,Trades!$A$5:$A$1004,B355))</f>
      </c>
      <c r="E355" s="22">
        <f>IF(OR(B355="",N(C355)=0),"",COUNTIFS(Trades!$A$5:$A$1004,B355,Trades!$U$5:$U$1004,"Win")/C355)</f>
      </c>
      <c r="F355" s="18">
        <f>IF(B355="","",SUM($D$5:D355))</f>
      </c>
      <c r="G355">
        <f>IF(B355="","",TEXT(B355,"ddd"))</f>
      </c>
      <c r="H355" s="18">
        <f>IF(B355="","",MAX(0,D355))</f>
      </c>
      <c r="I355" s="18">
        <f>IF(B355="","",MIN(0,D355))</f>
      </c>
    </row>
    <row r="356" spans="1:9" x14ac:dyDescent="0.25">
      <c r="A356">
        <f>ROW()-4</f>
      </c>
      <c r="B356" s="15">
        <f>IFERROR(INDEX(Trades!$A$5:$A$1004,MATCH(A356,Trades!$Y$5:$Y$1004,0)),"")</f>
      </c>
      <c r="C356">
        <f>IF(B356="","",COUNTIFS(Trades!$A$5:$A$1004,B356,Trades!$U$5:$U$1004,"?*"))</f>
      </c>
      <c r="D356" s="18">
        <f>IF(B356="","",SUMIFS(Trades!$R$5:$R$1004,Trades!$A$5:$A$1004,B356))</f>
      </c>
      <c r="E356" s="22">
        <f>IF(OR(B356="",N(C356)=0),"",COUNTIFS(Trades!$A$5:$A$1004,B356,Trades!$U$5:$U$1004,"Win")/C356)</f>
      </c>
      <c r="F356" s="18">
        <f>IF(B356="","",SUM($D$5:D356))</f>
      </c>
      <c r="G356">
        <f>IF(B356="","",TEXT(B356,"ddd"))</f>
      </c>
      <c r="H356" s="18">
        <f>IF(B356="","",MAX(0,D356))</f>
      </c>
      <c r="I356" s="18">
        <f>IF(B356="","",MIN(0,D356))</f>
      </c>
    </row>
    <row r="357" spans="1:9" x14ac:dyDescent="0.25">
      <c r="A357">
        <f>ROW()-4</f>
      </c>
      <c r="B357" s="15">
        <f>IFERROR(INDEX(Trades!$A$5:$A$1004,MATCH(A357,Trades!$Y$5:$Y$1004,0)),"")</f>
      </c>
      <c r="C357">
        <f>IF(B357="","",COUNTIFS(Trades!$A$5:$A$1004,B357,Trades!$U$5:$U$1004,"?*"))</f>
      </c>
      <c r="D357" s="18">
        <f>IF(B357="","",SUMIFS(Trades!$R$5:$R$1004,Trades!$A$5:$A$1004,B357))</f>
      </c>
      <c r="E357" s="22">
        <f>IF(OR(B357="",N(C357)=0),"",COUNTIFS(Trades!$A$5:$A$1004,B357,Trades!$U$5:$U$1004,"Win")/C357)</f>
      </c>
      <c r="F357" s="18">
        <f>IF(B357="","",SUM($D$5:D357))</f>
      </c>
      <c r="G357">
        <f>IF(B357="","",TEXT(B357,"ddd"))</f>
      </c>
      <c r="H357" s="18">
        <f>IF(B357="","",MAX(0,D357))</f>
      </c>
      <c r="I357" s="18">
        <f>IF(B357="","",MIN(0,D357))</f>
      </c>
    </row>
    <row r="358" spans="1:9" x14ac:dyDescent="0.25">
      <c r="A358">
        <f>ROW()-4</f>
      </c>
      <c r="B358" s="15">
        <f>IFERROR(INDEX(Trades!$A$5:$A$1004,MATCH(A358,Trades!$Y$5:$Y$1004,0)),"")</f>
      </c>
      <c r="C358">
        <f>IF(B358="","",COUNTIFS(Trades!$A$5:$A$1004,B358,Trades!$U$5:$U$1004,"?*"))</f>
      </c>
      <c r="D358" s="18">
        <f>IF(B358="","",SUMIFS(Trades!$R$5:$R$1004,Trades!$A$5:$A$1004,B358))</f>
      </c>
      <c r="E358" s="22">
        <f>IF(OR(B358="",N(C358)=0),"",COUNTIFS(Trades!$A$5:$A$1004,B358,Trades!$U$5:$U$1004,"Win")/C358)</f>
      </c>
      <c r="F358" s="18">
        <f>IF(B358="","",SUM($D$5:D358))</f>
      </c>
      <c r="G358">
        <f>IF(B358="","",TEXT(B358,"ddd"))</f>
      </c>
      <c r="H358" s="18">
        <f>IF(B358="","",MAX(0,D358))</f>
      </c>
      <c r="I358" s="18">
        <f>IF(B358="","",MIN(0,D358))</f>
      </c>
    </row>
    <row r="359" spans="1:9" x14ac:dyDescent="0.25">
      <c r="A359">
        <f>ROW()-4</f>
      </c>
      <c r="B359" s="15">
        <f>IFERROR(INDEX(Trades!$A$5:$A$1004,MATCH(A359,Trades!$Y$5:$Y$1004,0)),"")</f>
      </c>
      <c r="C359">
        <f>IF(B359="","",COUNTIFS(Trades!$A$5:$A$1004,B359,Trades!$U$5:$U$1004,"?*"))</f>
      </c>
      <c r="D359" s="18">
        <f>IF(B359="","",SUMIFS(Trades!$R$5:$R$1004,Trades!$A$5:$A$1004,B359))</f>
      </c>
      <c r="E359" s="22">
        <f>IF(OR(B359="",N(C359)=0),"",COUNTIFS(Trades!$A$5:$A$1004,B359,Trades!$U$5:$U$1004,"Win")/C359)</f>
      </c>
      <c r="F359" s="18">
        <f>IF(B359="","",SUM($D$5:D359))</f>
      </c>
      <c r="G359">
        <f>IF(B359="","",TEXT(B359,"ddd"))</f>
      </c>
      <c r="H359" s="18">
        <f>IF(B359="","",MAX(0,D359))</f>
      </c>
      <c r="I359" s="18">
        <f>IF(B359="","",MIN(0,D359))</f>
      </c>
    </row>
    <row r="360" spans="1:9" x14ac:dyDescent="0.25">
      <c r="A360">
        <f>ROW()-4</f>
      </c>
      <c r="B360" s="15">
        <f>IFERROR(INDEX(Trades!$A$5:$A$1004,MATCH(A360,Trades!$Y$5:$Y$1004,0)),"")</f>
      </c>
      <c r="C360">
        <f>IF(B360="","",COUNTIFS(Trades!$A$5:$A$1004,B360,Trades!$U$5:$U$1004,"?*"))</f>
      </c>
      <c r="D360" s="18">
        <f>IF(B360="","",SUMIFS(Trades!$R$5:$R$1004,Trades!$A$5:$A$1004,B360))</f>
      </c>
      <c r="E360" s="22">
        <f>IF(OR(B360="",N(C360)=0),"",COUNTIFS(Trades!$A$5:$A$1004,B360,Trades!$U$5:$U$1004,"Win")/C360)</f>
      </c>
      <c r="F360" s="18">
        <f>IF(B360="","",SUM($D$5:D360))</f>
      </c>
      <c r="G360">
        <f>IF(B360="","",TEXT(B360,"ddd"))</f>
      </c>
      <c r="H360" s="18">
        <f>IF(B360="","",MAX(0,D360))</f>
      </c>
      <c r="I360" s="18">
        <f>IF(B360="","",MIN(0,D360))</f>
      </c>
    </row>
    <row r="361" spans="1:9" x14ac:dyDescent="0.25">
      <c r="A361">
        <f>ROW()-4</f>
      </c>
      <c r="B361" s="15">
        <f>IFERROR(INDEX(Trades!$A$5:$A$1004,MATCH(A361,Trades!$Y$5:$Y$1004,0)),"")</f>
      </c>
      <c r="C361">
        <f>IF(B361="","",COUNTIFS(Trades!$A$5:$A$1004,B361,Trades!$U$5:$U$1004,"?*"))</f>
      </c>
      <c r="D361" s="18">
        <f>IF(B361="","",SUMIFS(Trades!$R$5:$R$1004,Trades!$A$5:$A$1004,B361))</f>
      </c>
      <c r="E361" s="22">
        <f>IF(OR(B361="",N(C361)=0),"",COUNTIFS(Trades!$A$5:$A$1004,B361,Trades!$U$5:$U$1004,"Win")/C361)</f>
      </c>
      <c r="F361" s="18">
        <f>IF(B361="","",SUM($D$5:D361))</f>
      </c>
      <c r="G361">
        <f>IF(B361="","",TEXT(B361,"ddd"))</f>
      </c>
      <c r="H361" s="18">
        <f>IF(B361="","",MAX(0,D361))</f>
      </c>
      <c r="I361" s="18">
        <f>IF(B361="","",MIN(0,D361))</f>
      </c>
    </row>
    <row r="362" spans="1:9" x14ac:dyDescent="0.25">
      <c r="A362">
        <f>ROW()-4</f>
      </c>
      <c r="B362" s="15">
        <f>IFERROR(INDEX(Trades!$A$5:$A$1004,MATCH(A362,Trades!$Y$5:$Y$1004,0)),"")</f>
      </c>
      <c r="C362">
        <f>IF(B362="","",COUNTIFS(Trades!$A$5:$A$1004,B362,Trades!$U$5:$U$1004,"?*"))</f>
      </c>
      <c r="D362" s="18">
        <f>IF(B362="","",SUMIFS(Trades!$R$5:$R$1004,Trades!$A$5:$A$1004,B362))</f>
      </c>
      <c r="E362" s="22">
        <f>IF(OR(B362="",N(C362)=0),"",COUNTIFS(Trades!$A$5:$A$1004,B362,Trades!$U$5:$U$1004,"Win")/C362)</f>
      </c>
      <c r="F362" s="18">
        <f>IF(B362="","",SUM($D$5:D362))</f>
      </c>
      <c r="G362">
        <f>IF(B362="","",TEXT(B362,"ddd"))</f>
      </c>
      <c r="H362" s="18">
        <f>IF(B362="","",MAX(0,D362))</f>
      </c>
      <c r="I362" s="18">
        <f>IF(B362="","",MIN(0,D362))</f>
      </c>
    </row>
    <row r="363" spans="1:9" x14ac:dyDescent="0.25">
      <c r="A363">
        <f>ROW()-4</f>
      </c>
      <c r="B363" s="15">
        <f>IFERROR(INDEX(Trades!$A$5:$A$1004,MATCH(A363,Trades!$Y$5:$Y$1004,0)),"")</f>
      </c>
      <c r="C363">
        <f>IF(B363="","",COUNTIFS(Trades!$A$5:$A$1004,B363,Trades!$U$5:$U$1004,"?*"))</f>
      </c>
      <c r="D363" s="18">
        <f>IF(B363="","",SUMIFS(Trades!$R$5:$R$1004,Trades!$A$5:$A$1004,B363))</f>
      </c>
      <c r="E363" s="22">
        <f>IF(OR(B363="",N(C363)=0),"",COUNTIFS(Trades!$A$5:$A$1004,B363,Trades!$U$5:$U$1004,"Win")/C363)</f>
      </c>
      <c r="F363" s="18">
        <f>IF(B363="","",SUM($D$5:D363))</f>
      </c>
      <c r="G363">
        <f>IF(B363="","",TEXT(B363,"ddd"))</f>
      </c>
      <c r="H363" s="18">
        <f>IF(B363="","",MAX(0,D363))</f>
      </c>
      <c r="I363" s="18">
        <f>IF(B363="","",MIN(0,D363))</f>
      </c>
    </row>
    <row r="364" spans="1:9" x14ac:dyDescent="0.25">
      <c r="A364">
        <f>ROW()-4</f>
      </c>
      <c r="B364" s="15">
        <f>IFERROR(INDEX(Trades!$A$5:$A$1004,MATCH(A364,Trades!$Y$5:$Y$1004,0)),"")</f>
      </c>
      <c r="C364">
        <f>IF(B364="","",COUNTIFS(Trades!$A$5:$A$1004,B364,Trades!$U$5:$U$1004,"?*"))</f>
      </c>
      <c r="D364" s="18">
        <f>IF(B364="","",SUMIFS(Trades!$R$5:$R$1004,Trades!$A$5:$A$1004,B364))</f>
      </c>
      <c r="E364" s="22">
        <f>IF(OR(B364="",N(C364)=0),"",COUNTIFS(Trades!$A$5:$A$1004,B364,Trades!$U$5:$U$1004,"Win")/C364)</f>
      </c>
      <c r="F364" s="18">
        <f>IF(B364="","",SUM($D$5:D364))</f>
      </c>
      <c r="G364">
        <f>IF(B364="","",TEXT(B364,"ddd"))</f>
      </c>
      <c r="H364" s="18">
        <f>IF(B364="","",MAX(0,D364))</f>
      </c>
      <c r="I364" s="18">
        <f>IF(B364="","",MIN(0,D364))</f>
      </c>
    </row>
    <row r="365" spans="1:9" x14ac:dyDescent="0.25">
      <c r="A365">
        <f>ROW()-4</f>
      </c>
      <c r="B365" s="15">
        <f>IFERROR(INDEX(Trades!$A$5:$A$1004,MATCH(A365,Trades!$Y$5:$Y$1004,0)),"")</f>
      </c>
      <c r="C365">
        <f>IF(B365="","",COUNTIFS(Trades!$A$5:$A$1004,B365,Trades!$U$5:$U$1004,"?*"))</f>
      </c>
      <c r="D365" s="18">
        <f>IF(B365="","",SUMIFS(Trades!$R$5:$R$1004,Trades!$A$5:$A$1004,B365))</f>
      </c>
      <c r="E365" s="22">
        <f>IF(OR(B365="",N(C365)=0),"",COUNTIFS(Trades!$A$5:$A$1004,B365,Trades!$U$5:$U$1004,"Win")/C365)</f>
      </c>
      <c r="F365" s="18">
        <f>IF(B365="","",SUM($D$5:D365))</f>
      </c>
      <c r="G365">
        <f>IF(B365="","",TEXT(B365,"ddd"))</f>
      </c>
      <c r="H365" s="18">
        <f>IF(B365="","",MAX(0,D365))</f>
      </c>
      <c r="I365" s="18">
        <f>IF(B365="","",MIN(0,D365))</f>
      </c>
    </row>
    <row r="366" spans="1:9" x14ac:dyDescent="0.25">
      <c r="A366">
        <f>ROW()-4</f>
      </c>
      <c r="B366" s="15">
        <f>IFERROR(INDEX(Trades!$A$5:$A$1004,MATCH(A366,Trades!$Y$5:$Y$1004,0)),"")</f>
      </c>
      <c r="C366">
        <f>IF(B366="","",COUNTIFS(Trades!$A$5:$A$1004,B366,Trades!$U$5:$U$1004,"?*"))</f>
      </c>
      <c r="D366" s="18">
        <f>IF(B366="","",SUMIFS(Trades!$R$5:$R$1004,Trades!$A$5:$A$1004,B366))</f>
      </c>
      <c r="E366" s="22">
        <f>IF(OR(B366="",N(C366)=0),"",COUNTIFS(Trades!$A$5:$A$1004,B366,Trades!$U$5:$U$1004,"Win")/C366)</f>
      </c>
      <c r="F366" s="18">
        <f>IF(B366="","",SUM($D$5:D366))</f>
      </c>
      <c r="G366">
        <f>IF(B366="","",TEXT(B366,"ddd"))</f>
      </c>
      <c r="H366" s="18">
        <f>IF(B366="","",MAX(0,D366))</f>
      </c>
      <c r="I366" s="18">
        <f>IF(B366="","",MIN(0,D366))</f>
      </c>
    </row>
    <row r="367" spans="1:9" x14ac:dyDescent="0.25">
      <c r="A367">
        <f>ROW()-4</f>
      </c>
      <c r="B367" s="15">
        <f>IFERROR(INDEX(Trades!$A$5:$A$1004,MATCH(A367,Trades!$Y$5:$Y$1004,0)),"")</f>
      </c>
      <c r="C367">
        <f>IF(B367="","",COUNTIFS(Trades!$A$5:$A$1004,B367,Trades!$U$5:$U$1004,"?*"))</f>
      </c>
      <c r="D367" s="18">
        <f>IF(B367="","",SUMIFS(Trades!$R$5:$R$1004,Trades!$A$5:$A$1004,B367))</f>
      </c>
      <c r="E367" s="22">
        <f>IF(OR(B367="",N(C367)=0),"",COUNTIFS(Trades!$A$5:$A$1004,B367,Trades!$U$5:$U$1004,"Win")/C367)</f>
      </c>
      <c r="F367" s="18">
        <f>IF(B367="","",SUM($D$5:D367))</f>
      </c>
      <c r="G367">
        <f>IF(B367="","",TEXT(B367,"ddd"))</f>
      </c>
      <c r="H367" s="18">
        <f>IF(B367="","",MAX(0,D367))</f>
      </c>
      <c r="I367" s="18">
        <f>IF(B367="","",MIN(0,D367))</f>
      </c>
    </row>
    <row r="368" spans="1:9" x14ac:dyDescent="0.25">
      <c r="A368">
        <f>ROW()-4</f>
      </c>
      <c r="B368" s="15">
        <f>IFERROR(INDEX(Trades!$A$5:$A$1004,MATCH(A368,Trades!$Y$5:$Y$1004,0)),"")</f>
      </c>
      <c r="C368">
        <f>IF(B368="","",COUNTIFS(Trades!$A$5:$A$1004,B368,Trades!$U$5:$U$1004,"?*"))</f>
      </c>
      <c r="D368" s="18">
        <f>IF(B368="","",SUMIFS(Trades!$R$5:$R$1004,Trades!$A$5:$A$1004,B368))</f>
      </c>
      <c r="E368" s="22">
        <f>IF(OR(B368="",N(C368)=0),"",COUNTIFS(Trades!$A$5:$A$1004,B368,Trades!$U$5:$U$1004,"Win")/C368)</f>
      </c>
      <c r="F368" s="18">
        <f>IF(B368="","",SUM($D$5:D368))</f>
      </c>
      <c r="G368">
        <f>IF(B368="","",TEXT(B368,"ddd"))</f>
      </c>
      <c r="H368" s="18">
        <f>IF(B368="","",MAX(0,D368))</f>
      </c>
      <c r="I368" s="18">
        <f>IF(B368="","",MIN(0,D368))</f>
      </c>
    </row>
    <row r="369" spans="1:9" x14ac:dyDescent="0.25">
      <c r="A369">
        <f>ROW()-4</f>
      </c>
      <c r="B369" s="15">
        <f>IFERROR(INDEX(Trades!$A$5:$A$1004,MATCH(A369,Trades!$Y$5:$Y$1004,0)),"")</f>
      </c>
      <c r="C369">
        <f>IF(B369="","",COUNTIFS(Trades!$A$5:$A$1004,B369,Trades!$U$5:$U$1004,"?*"))</f>
      </c>
      <c r="D369" s="18">
        <f>IF(B369="","",SUMIFS(Trades!$R$5:$R$1004,Trades!$A$5:$A$1004,B369))</f>
      </c>
      <c r="E369" s="22">
        <f>IF(OR(B369="",N(C369)=0),"",COUNTIFS(Trades!$A$5:$A$1004,B369,Trades!$U$5:$U$1004,"Win")/C369)</f>
      </c>
      <c r="F369" s="18">
        <f>IF(B369="","",SUM($D$5:D369))</f>
      </c>
      <c r="G369">
        <f>IF(B369="","",TEXT(B369,"ddd"))</f>
      </c>
      <c r="H369" s="18">
        <f>IF(B369="","",MAX(0,D369))</f>
      </c>
      <c r="I369" s="18">
        <f>IF(B369="","",MIN(0,D369))</f>
      </c>
    </row>
    <row r="370" spans="1:9" x14ac:dyDescent="0.25">
      <c r="A370">
        <f>ROW()-4</f>
      </c>
      <c r="B370" s="15">
        <f>IFERROR(INDEX(Trades!$A$5:$A$1004,MATCH(A370,Trades!$Y$5:$Y$1004,0)),"")</f>
      </c>
      <c r="C370">
        <f>IF(B370="","",COUNTIFS(Trades!$A$5:$A$1004,B370,Trades!$U$5:$U$1004,"?*"))</f>
      </c>
      <c r="D370" s="18">
        <f>IF(B370="","",SUMIFS(Trades!$R$5:$R$1004,Trades!$A$5:$A$1004,B370))</f>
      </c>
      <c r="E370" s="22">
        <f>IF(OR(B370="",N(C370)=0),"",COUNTIFS(Trades!$A$5:$A$1004,B370,Trades!$U$5:$U$1004,"Win")/C370)</f>
      </c>
      <c r="F370" s="18">
        <f>IF(B370="","",SUM($D$5:D370))</f>
      </c>
      <c r="G370">
        <f>IF(B370="","",TEXT(B370,"ddd"))</f>
      </c>
      <c r="H370" s="18">
        <f>IF(B370="","",MAX(0,D370))</f>
      </c>
      <c r="I370" s="18">
        <f>IF(B370="","",MIN(0,D370))</f>
      </c>
    </row>
    <row r="371" spans="1:9" x14ac:dyDescent="0.25">
      <c r="A371">
        <f>ROW()-4</f>
      </c>
      <c r="B371" s="15">
        <f>IFERROR(INDEX(Trades!$A$5:$A$1004,MATCH(A371,Trades!$Y$5:$Y$1004,0)),"")</f>
      </c>
      <c r="C371">
        <f>IF(B371="","",COUNTIFS(Trades!$A$5:$A$1004,B371,Trades!$U$5:$U$1004,"?*"))</f>
      </c>
      <c r="D371" s="18">
        <f>IF(B371="","",SUMIFS(Trades!$R$5:$R$1004,Trades!$A$5:$A$1004,B371))</f>
      </c>
      <c r="E371" s="22">
        <f>IF(OR(B371="",N(C371)=0),"",COUNTIFS(Trades!$A$5:$A$1004,B371,Trades!$U$5:$U$1004,"Win")/C371)</f>
      </c>
      <c r="F371" s="18">
        <f>IF(B371="","",SUM($D$5:D371))</f>
      </c>
      <c r="G371">
        <f>IF(B371="","",TEXT(B371,"ddd"))</f>
      </c>
      <c r="H371" s="18">
        <f>IF(B371="","",MAX(0,D371))</f>
      </c>
      <c r="I371" s="18">
        <f>IF(B371="","",MIN(0,D371))</f>
      </c>
    </row>
    <row r="372" spans="1:9" x14ac:dyDescent="0.25">
      <c r="A372">
        <f>ROW()-4</f>
      </c>
      <c r="B372" s="15">
        <f>IFERROR(INDEX(Trades!$A$5:$A$1004,MATCH(A372,Trades!$Y$5:$Y$1004,0)),"")</f>
      </c>
      <c r="C372">
        <f>IF(B372="","",COUNTIFS(Trades!$A$5:$A$1004,B372,Trades!$U$5:$U$1004,"?*"))</f>
      </c>
      <c r="D372" s="18">
        <f>IF(B372="","",SUMIFS(Trades!$R$5:$R$1004,Trades!$A$5:$A$1004,B372))</f>
      </c>
      <c r="E372" s="22">
        <f>IF(OR(B372="",N(C372)=0),"",COUNTIFS(Trades!$A$5:$A$1004,B372,Trades!$U$5:$U$1004,"Win")/C372)</f>
      </c>
      <c r="F372" s="18">
        <f>IF(B372="","",SUM($D$5:D372))</f>
      </c>
      <c r="G372">
        <f>IF(B372="","",TEXT(B372,"ddd"))</f>
      </c>
      <c r="H372" s="18">
        <f>IF(B372="","",MAX(0,D372))</f>
      </c>
      <c r="I372" s="18">
        <f>IF(B372="","",MIN(0,D372))</f>
      </c>
    </row>
    <row r="373" spans="1:9" x14ac:dyDescent="0.25">
      <c r="A373">
        <f>ROW()-4</f>
      </c>
      <c r="B373" s="15">
        <f>IFERROR(INDEX(Trades!$A$5:$A$1004,MATCH(A373,Trades!$Y$5:$Y$1004,0)),"")</f>
      </c>
      <c r="C373">
        <f>IF(B373="","",COUNTIFS(Trades!$A$5:$A$1004,B373,Trades!$U$5:$U$1004,"?*"))</f>
      </c>
      <c r="D373" s="18">
        <f>IF(B373="","",SUMIFS(Trades!$R$5:$R$1004,Trades!$A$5:$A$1004,B373))</f>
      </c>
      <c r="E373" s="22">
        <f>IF(OR(B373="",N(C373)=0),"",COUNTIFS(Trades!$A$5:$A$1004,B373,Trades!$U$5:$U$1004,"Win")/C373)</f>
      </c>
      <c r="F373" s="18">
        <f>IF(B373="","",SUM($D$5:D373))</f>
      </c>
      <c r="G373">
        <f>IF(B373="","",TEXT(B373,"ddd"))</f>
      </c>
      <c r="H373" s="18">
        <f>IF(B373="","",MAX(0,D373))</f>
      </c>
      <c r="I373" s="18">
        <f>IF(B373="","",MIN(0,D373))</f>
      </c>
    </row>
    <row r="374" spans="1:9" x14ac:dyDescent="0.25">
      <c r="A374">
        <f>ROW()-4</f>
      </c>
      <c r="B374" s="15">
        <f>IFERROR(INDEX(Trades!$A$5:$A$1004,MATCH(A374,Trades!$Y$5:$Y$1004,0)),"")</f>
      </c>
      <c r="C374">
        <f>IF(B374="","",COUNTIFS(Trades!$A$5:$A$1004,B374,Trades!$U$5:$U$1004,"?*"))</f>
      </c>
      <c r="D374" s="18">
        <f>IF(B374="","",SUMIFS(Trades!$R$5:$R$1004,Trades!$A$5:$A$1004,B374))</f>
      </c>
      <c r="E374" s="22">
        <f>IF(OR(B374="",N(C374)=0),"",COUNTIFS(Trades!$A$5:$A$1004,B374,Trades!$U$5:$U$1004,"Win")/C374)</f>
      </c>
      <c r="F374" s="18">
        <f>IF(B374="","",SUM($D$5:D374))</f>
      </c>
      <c r="G374">
        <f>IF(B374="","",TEXT(B374,"ddd"))</f>
      </c>
      <c r="H374" s="18">
        <f>IF(B374="","",MAX(0,D374))</f>
      </c>
      <c r="I374" s="18">
        <f>IF(B374="","",MIN(0,D374))</f>
      </c>
    </row>
    <row r="375" spans="1:9" x14ac:dyDescent="0.25">
      <c r="A375">
        <f>ROW()-4</f>
      </c>
      <c r="B375" s="15">
        <f>IFERROR(INDEX(Trades!$A$5:$A$1004,MATCH(A375,Trades!$Y$5:$Y$1004,0)),"")</f>
      </c>
      <c r="C375">
        <f>IF(B375="","",COUNTIFS(Trades!$A$5:$A$1004,B375,Trades!$U$5:$U$1004,"?*"))</f>
      </c>
      <c r="D375" s="18">
        <f>IF(B375="","",SUMIFS(Trades!$R$5:$R$1004,Trades!$A$5:$A$1004,B375))</f>
      </c>
      <c r="E375" s="22">
        <f>IF(OR(B375="",N(C375)=0),"",COUNTIFS(Trades!$A$5:$A$1004,B375,Trades!$U$5:$U$1004,"Win")/C375)</f>
      </c>
      <c r="F375" s="18">
        <f>IF(B375="","",SUM($D$5:D375))</f>
      </c>
      <c r="G375">
        <f>IF(B375="","",TEXT(B375,"ddd"))</f>
      </c>
      <c r="H375" s="18">
        <f>IF(B375="","",MAX(0,D375))</f>
      </c>
      <c r="I375" s="18">
        <f>IF(B375="","",MIN(0,D375))</f>
      </c>
    </row>
    <row r="376" spans="1:9" x14ac:dyDescent="0.25">
      <c r="A376">
        <f>ROW()-4</f>
      </c>
      <c r="B376" s="15">
        <f>IFERROR(INDEX(Trades!$A$5:$A$1004,MATCH(A376,Trades!$Y$5:$Y$1004,0)),"")</f>
      </c>
      <c r="C376">
        <f>IF(B376="","",COUNTIFS(Trades!$A$5:$A$1004,B376,Trades!$U$5:$U$1004,"?*"))</f>
      </c>
      <c r="D376" s="18">
        <f>IF(B376="","",SUMIFS(Trades!$R$5:$R$1004,Trades!$A$5:$A$1004,B376))</f>
      </c>
      <c r="E376" s="22">
        <f>IF(OR(B376="",N(C376)=0),"",COUNTIFS(Trades!$A$5:$A$1004,B376,Trades!$U$5:$U$1004,"Win")/C376)</f>
      </c>
      <c r="F376" s="18">
        <f>IF(B376="","",SUM($D$5:D376))</f>
      </c>
      <c r="G376">
        <f>IF(B376="","",TEXT(B376,"ddd"))</f>
      </c>
      <c r="H376" s="18">
        <f>IF(B376="","",MAX(0,D376))</f>
      </c>
      <c r="I376" s="18">
        <f>IF(B376="","",MIN(0,D376))</f>
      </c>
    </row>
    <row r="377" spans="1:9" x14ac:dyDescent="0.25">
      <c r="A377">
        <f>ROW()-4</f>
      </c>
      <c r="B377" s="15">
        <f>IFERROR(INDEX(Trades!$A$5:$A$1004,MATCH(A377,Trades!$Y$5:$Y$1004,0)),"")</f>
      </c>
      <c r="C377">
        <f>IF(B377="","",COUNTIFS(Trades!$A$5:$A$1004,B377,Trades!$U$5:$U$1004,"?*"))</f>
      </c>
      <c r="D377" s="18">
        <f>IF(B377="","",SUMIFS(Trades!$R$5:$R$1004,Trades!$A$5:$A$1004,B377))</f>
      </c>
      <c r="E377" s="22">
        <f>IF(OR(B377="",N(C377)=0),"",COUNTIFS(Trades!$A$5:$A$1004,B377,Trades!$U$5:$U$1004,"Win")/C377)</f>
      </c>
      <c r="F377" s="18">
        <f>IF(B377="","",SUM($D$5:D377))</f>
      </c>
      <c r="G377">
        <f>IF(B377="","",TEXT(B377,"ddd"))</f>
      </c>
      <c r="H377" s="18">
        <f>IF(B377="","",MAX(0,D377))</f>
      </c>
      <c r="I377" s="18">
        <f>IF(B377="","",MIN(0,D377))</f>
      </c>
    </row>
    <row r="378" spans="1:9" x14ac:dyDescent="0.25">
      <c r="A378">
        <f>ROW()-4</f>
      </c>
      <c r="B378" s="15">
        <f>IFERROR(INDEX(Trades!$A$5:$A$1004,MATCH(A378,Trades!$Y$5:$Y$1004,0)),"")</f>
      </c>
      <c r="C378">
        <f>IF(B378="","",COUNTIFS(Trades!$A$5:$A$1004,B378,Trades!$U$5:$U$1004,"?*"))</f>
      </c>
      <c r="D378" s="18">
        <f>IF(B378="","",SUMIFS(Trades!$R$5:$R$1004,Trades!$A$5:$A$1004,B378))</f>
      </c>
      <c r="E378" s="22">
        <f>IF(OR(B378="",N(C378)=0),"",COUNTIFS(Trades!$A$5:$A$1004,B378,Trades!$U$5:$U$1004,"Win")/C378)</f>
      </c>
      <c r="F378" s="18">
        <f>IF(B378="","",SUM($D$5:D378))</f>
      </c>
      <c r="G378">
        <f>IF(B378="","",TEXT(B378,"ddd"))</f>
      </c>
      <c r="H378" s="18">
        <f>IF(B378="","",MAX(0,D378))</f>
      </c>
      <c r="I378" s="18">
        <f>IF(B378="","",MIN(0,D378))</f>
      </c>
    </row>
    <row r="379" spans="1:9" x14ac:dyDescent="0.25">
      <c r="A379">
        <f>ROW()-4</f>
      </c>
      <c r="B379" s="15">
        <f>IFERROR(INDEX(Trades!$A$5:$A$1004,MATCH(A379,Trades!$Y$5:$Y$1004,0)),"")</f>
      </c>
      <c r="C379">
        <f>IF(B379="","",COUNTIFS(Trades!$A$5:$A$1004,B379,Trades!$U$5:$U$1004,"?*"))</f>
      </c>
      <c r="D379" s="18">
        <f>IF(B379="","",SUMIFS(Trades!$R$5:$R$1004,Trades!$A$5:$A$1004,B379))</f>
      </c>
      <c r="E379" s="22">
        <f>IF(OR(B379="",N(C379)=0),"",COUNTIFS(Trades!$A$5:$A$1004,B379,Trades!$U$5:$U$1004,"Win")/C379)</f>
      </c>
      <c r="F379" s="18">
        <f>IF(B379="","",SUM($D$5:D379))</f>
      </c>
      <c r="G379">
        <f>IF(B379="","",TEXT(B379,"ddd"))</f>
      </c>
      <c r="H379" s="18">
        <f>IF(B379="","",MAX(0,D379))</f>
      </c>
      <c r="I379" s="18">
        <f>IF(B379="","",MIN(0,D379))</f>
      </c>
    </row>
    <row r="380" spans="1:9" x14ac:dyDescent="0.25">
      <c r="A380">
        <f>ROW()-4</f>
      </c>
      <c r="B380" s="15">
        <f>IFERROR(INDEX(Trades!$A$5:$A$1004,MATCH(A380,Trades!$Y$5:$Y$1004,0)),"")</f>
      </c>
      <c r="C380">
        <f>IF(B380="","",COUNTIFS(Trades!$A$5:$A$1004,B380,Trades!$U$5:$U$1004,"?*"))</f>
      </c>
      <c r="D380" s="18">
        <f>IF(B380="","",SUMIFS(Trades!$R$5:$R$1004,Trades!$A$5:$A$1004,B380))</f>
      </c>
      <c r="E380" s="22">
        <f>IF(OR(B380="",N(C380)=0),"",COUNTIFS(Trades!$A$5:$A$1004,B380,Trades!$U$5:$U$1004,"Win")/C380)</f>
      </c>
      <c r="F380" s="18">
        <f>IF(B380="","",SUM($D$5:D380))</f>
      </c>
      <c r="G380">
        <f>IF(B380="","",TEXT(B380,"ddd"))</f>
      </c>
      <c r="H380" s="18">
        <f>IF(B380="","",MAX(0,D380))</f>
      </c>
      <c r="I380" s="18">
        <f>IF(B380="","",MIN(0,D380))</f>
      </c>
    </row>
    <row r="381" spans="1:9" x14ac:dyDescent="0.25">
      <c r="A381">
        <f>ROW()-4</f>
      </c>
      <c r="B381" s="15">
        <f>IFERROR(INDEX(Trades!$A$5:$A$1004,MATCH(A381,Trades!$Y$5:$Y$1004,0)),"")</f>
      </c>
      <c r="C381">
        <f>IF(B381="","",COUNTIFS(Trades!$A$5:$A$1004,B381,Trades!$U$5:$U$1004,"?*"))</f>
      </c>
      <c r="D381" s="18">
        <f>IF(B381="","",SUMIFS(Trades!$R$5:$R$1004,Trades!$A$5:$A$1004,B381))</f>
      </c>
      <c r="E381" s="22">
        <f>IF(OR(B381="",N(C381)=0),"",COUNTIFS(Trades!$A$5:$A$1004,B381,Trades!$U$5:$U$1004,"Win")/C381)</f>
      </c>
      <c r="F381" s="18">
        <f>IF(B381="","",SUM($D$5:D381))</f>
      </c>
      <c r="G381">
        <f>IF(B381="","",TEXT(B381,"ddd"))</f>
      </c>
      <c r="H381" s="18">
        <f>IF(B381="","",MAX(0,D381))</f>
      </c>
      <c r="I381" s="18">
        <f>IF(B381="","",MIN(0,D381))</f>
      </c>
    </row>
    <row r="382" spans="1:9" x14ac:dyDescent="0.25">
      <c r="A382">
        <f>ROW()-4</f>
      </c>
      <c r="B382" s="15">
        <f>IFERROR(INDEX(Trades!$A$5:$A$1004,MATCH(A382,Trades!$Y$5:$Y$1004,0)),"")</f>
      </c>
      <c r="C382">
        <f>IF(B382="","",COUNTIFS(Trades!$A$5:$A$1004,B382,Trades!$U$5:$U$1004,"?*"))</f>
      </c>
      <c r="D382" s="18">
        <f>IF(B382="","",SUMIFS(Trades!$R$5:$R$1004,Trades!$A$5:$A$1004,B382))</f>
      </c>
      <c r="E382" s="22">
        <f>IF(OR(B382="",N(C382)=0),"",COUNTIFS(Trades!$A$5:$A$1004,B382,Trades!$U$5:$U$1004,"Win")/C382)</f>
      </c>
      <c r="F382" s="18">
        <f>IF(B382="","",SUM($D$5:D382))</f>
      </c>
      <c r="G382">
        <f>IF(B382="","",TEXT(B382,"ddd"))</f>
      </c>
      <c r="H382" s="18">
        <f>IF(B382="","",MAX(0,D382))</f>
      </c>
      <c r="I382" s="18">
        <f>IF(B382="","",MIN(0,D382))</f>
      </c>
    </row>
    <row r="383" spans="1:9" x14ac:dyDescent="0.25">
      <c r="A383">
        <f>ROW()-4</f>
      </c>
      <c r="B383" s="15">
        <f>IFERROR(INDEX(Trades!$A$5:$A$1004,MATCH(A383,Trades!$Y$5:$Y$1004,0)),"")</f>
      </c>
      <c r="C383">
        <f>IF(B383="","",COUNTIFS(Trades!$A$5:$A$1004,B383,Trades!$U$5:$U$1004,"?*"))</f>
      </c>
      <c r="D383" s="18">
        <f>IF(B383="","",SUMIFS(Trades!$R$5:$R$1004,Trades!$A$5:$A$1004,B383))</f>
      </c>
      <c r="E383" s="22">
        <f>IF(OR(B383="",N(C383)=0),"",COUNTIFS(Trades!$A$5:$A$1004,B383,Trades!$U$5:$U$1004,"Win")/C383)</f>
      </c>
      <c r="F383" s="18">
        <f>IF(B383="","",SUM($D$5:D383))</f>
      </c>
      <c r="G383">
        <f>IF(B383="","",TEXT(B383,"ddd"))</f>
      </c>
      <c r="H383" s="18">
        <f>IF(B383="","",MAX(0,D383))</f>
      </c>
      <c r="I383" s="18">
        <f>IF(B383="","",MIN(0,D383))</f>
      </c>
    </row>
    <row r="384" spans="1:9" x14ac:dyDescent="0.25">
      <c r="A384">
        <f>ROW()-4</f>
      </c>
      <c r="B384" s="15">
        <f>IFERROR(INDEX(Trades!$A$5:$A$1004,MATCH(A384,Trades!$Y$5:$Y$1004,0)),"")</f>
      </c>
      <c r="C384">
        <f>IF(B384="","",COUNTIFS(Trades!$A$5:$A$1004,B384,Trades!$U$5:$U$1004,"?*"))</f>
      </c>
      <c r="D384" s="18">
        <f>IF(B384="","",SUMIFS(Trades!$R$5:$R$1004,Trades!$A$5:$A$1004,B384))</f>
      </c>
      <c r="E384" s="22">
        <f>IF(OR(B384="",N(C384)=0),"",COUNTIFS(Trades!$A$5:$A$1004,B384,Trades!$U$5:$U$1004,"Win")/C384)</f>
      </c>
      <c r="F384" s="18">
        <f>IF(B384="","",SUM($D$5:D384))</f>
      </c>
      <c r="G384">
        <f>IF(B384="","",TEXT(B384,"ddd"))</f>
      </c>
      <c r="H384" s="18">
        <f>IF(B384="","",MAX(0,D384))</f>
      </c>
      <c r="I384" s="18">
        <f>IF(B384="","",MIN(0,D384))</f>
      </c>
    </row>
    <row r="385" spans="1:9" x14ac:dyDescent="0.25">
      <c r="A385">
        <f>ROW()-4</f>
      </c>
      <c r="B385" s="15">
        <f>IFERROR(INDEX(Trades!$A$5:$A$1004,MATCH(A385,Trades!$Y$5:$Y$1004,0)),"")</f>
      </c>
      <c r="C385">
        <f>IF(B385="","",COUNTIFS(Trades!$A$5:$A$1004,B385,Trades!$U$5:$U$1004,"?*"))</f>
      </c>
      <c r="D385" s="18">
        <f>IF(B385="","",SUMIFS(Trades!$R$5:$R$1004,Trades!$A$5:$A$1004,B385))</f>
      </c>
      <c r="E385" s="22">
        <f>IF(OR(B385="",N(C385)=0),"",COUNTIFS(Trades!$A$5:$A$1004,B385,Trades!$U$5:$U$1004,"Win")/C385)</f>
      </c>
      <c r="F385" s="18">
        <f>IF(B385="","",SUM($D$5:D385))</f>
      </c>
      <c r="G385">
        <f>IF(B385="","",TEXT(B385,"ddd"))</f>
      </c>
      <c r="H385" s="18">
        <f>IF(B385="","",MAX(0,D385))</f>
      </c>
      <c r="I385" s="18">
        <f>IF(B385="","",MIN(0,D385))</f>
      </c>
    </row>
    <row r="386" spans="1:9" x14ac:dyDescent="0.25">
      <c r="A386">
        <f>ROW()-4</f>
      </c>
      <c r="B386" s="15">
        <f>IFERROR(INDEX(Trades!$A$5:$A$1004,MATCH(A386,Trades!$Y$5:$Y$1004,0)),"")</f>
      </c>
      <c r="C386">
        <f>IF(B386="","",COUNTIFS(Trades!$A$5:$A$1004,B386,Trades!$U$5:$U$1004,"?*"))</f>
      </c>
      <c r="D386" s="18">
        <f>IF(B386="","",SUMIFS(Trades!$R$5:$R$1004,Trades!$A$5:$A$1004,B386))</f>
      </c>
      <c r="E386" s="22">
        <f>IF(OR(B386="",N(C386)=0),"",COUNTIFS(Trades!$A$5:$A$1004,B386,Trades!$U$5:$U$1004,"Win")/C386)</f>
      </c>
      <c r="F386" s="18">
        <f>IF(B386="","",SUM($D$5:D386))</f>
      </c>
      <c r="G386">
        <f>IF(B386="","",TEXT(B386,"ddd"))</f>
      </c>
      <c r="H386" s="18">
        <f>IF(B386="","",MAX(0,D386))</f>
      </c>
      <c r="I386" s="18">
        <f>IF(B386="","",MIN(0,D386))</f>
      </c>
    </row>
    <row r="387" spans="1:9" x14ac:dyDescent="0.25">
      <c r="A387">
        <f>ROW()-4</f>
      </c>
      <c r="B387" s="15">
        <f>IFERROR(INDEX(Trades!$A$5:$A$1004,MATCH(A387,Trades!$Y$5:$Y$1004,0)),"")</f>
      </c>
      <c r="C387">
        <f>IF(B387="","",COUNTIFS(Trades!$A$5:$A$1004,B387,Trades!$U$5:$U$1004,"?*"))</f>
      </c>
      <c r="D387" s="18">
        <f>IF(B387="","",SUMIFS(Trades!$R$5:$R$1004,Trades!$A$5:$A$1004,B387))</f>
      </c>
      <c r="E387" s="22">
        <f>IF(OR(B387="",N(C387)=0),"",COUNTIFS(Trades!$A$5:$A$1004,B387,Trades!$U$5:$U$1004,"Win")/C387)</f>
      </c>
      <c r="F387" s="18">
        <f>IF(B387="","",SUM($D$5:D387))</f>
      </c>
      <c r="G387">
        <f>IF(B387="","",TEXT(B387,"ddd"))</f>
      </c>
      <c r="H387" s="18">
        <f>IF(B387="","",MAX(0,D387))</f>
      </c>
      <c r="I387" s="18">
        <f>IF(B387="","",MIN(0,D387))</f>
      </c>
    </row>
    <row r="388" spans="1:9" x14ac:dyDescent="0.25">
      <c r="A388">
        <f>ROW()-4</f>
      </c>
      <c r="B388" s="15">
        <f>IFERROR(INDEX(Trades!$A$5:$A$1004,MATCH(A388,Trades!$Y$5:$Y$1004,0)),"")</f>
      </c>
      <c r="C388">
        <f>IF(B388="","",COUNTIFS(Trades!$A$5:$A$1004,B388,Trades!$U$5:$U$1004,"?*"))</f>
      </c>
      <c r="D388" s="18">
        <f>IF(B388="","",SUMIFS(Trades!$R$5:$R$1004,Trades!$A$5:$A$1004,B388))</f>
      </c>
      <c r="E388" s="22">
        <f>IF(OR(B388="",N(C388)=0),"",COUNTIFS(Trades!$A$5:$A$1004,B388,Trades!$U$5:$U$1004,"Win")/C388)</f>
      </c>
      <c r="F388" s="18">
        <f>IF(B388="","",SUM($D$5:D388))</f>
      </c>
      <c r="G388">
        <f>IF(B388="","",TEXT(B388,"ddd"))</f>
      </c>
      <c r="H388" s="18">
        <f>IF(B388="","",MAX(0,D388))</f>
      </c>
      <c r="I388" s="18">
        <f>IF(B388="","",MIN(0,D388))</f>
      </c>
    </row>
    <row r="389" spans="1:9" x14ac:dyDescent="0.25">
      <c r="A389">
        <f>ROW()-4</f>
      </c>
      <c r="B389" s="15">
        <f>IFERROR(INDEX(Trades!$A$5:$A$1004,MATCH(A389,Trades!$Y$5:$Y$1004,0)),"")</f>
      </c>
      <c r="C389">
        <f>IF(B389="","",COUNTIFS(Trades!$A$5:$A$1004,B389,Trades!$U$5:$U$1004,"?*"))</f>
      </c>
      <c r="D389" s="18">
        <f>IF(B389="","",SUMIFS(Trades!$R$5:$R$1004,Trades!$A$5:$A$1004,B389))</f>
      </c>
      <c r="E389" s="22">
        <f>IF(OR(B389="",N(C389)=0),"",COUNTIFS(Trades!$A$5:$A$1004,B389,Trades!$U$5:$U$1004,"Win")/C389)</f>
      </c>
      <c r="F389" s="18">
        <f>IF(B389="","",SUM($D$5:D389))</f>
      </c>
      <c r="G389">
        <f>IF(B389="","",TEXT(B389,"ddd"))</f>
      </c>
      <c r="H389" s="18">
        <f>IF(B389="","",MAX(0,D389))</f>
      </c>
      <c r="I389" s="18">
        <f>IF(B389="","",MIN(0,D389))</f>
      </c>
    </row>
    <row r="390" spans="1:9" x14ac:dyDescent="0.25">
      <c r="A390">
        <f>ROW()-4</f>
      </c>
      <c r="B390" s="15">
        <f>IFERROR(INDEX(Trades!$A$5:$A$1004,MATCH(A390,Trades!$Y$5:$Y$1004,0)),"")</f>
      </c>
      <c r="C390">
        <f>IF(B390="","",COUNTIFS(Trades!$A$5:$A$1004,B390,Trades!$U$5:$U$1004,"?*"))</f>
      </c>
      <c r="D390" s="18">
        <f>IF(B390="","",SUMIFS(Trades!$R$5:$R$1004,Trades!$A$5:$A$1004,B390))</f>
      </c>
      <c r="E390" s="22">
        <f>IF(OR(B390="",N(C390)=0),"",COUNTIFS(Trades!$A$5:$A$1004,B390,Trades!$U$5:$U$1004,"Win")/C390)</f>
      </c>
      <c r="F390" s="18">
        <f>IF(B390="","",SUM($D$5:D390))</f>
      </c>
      <c r="G390">
        <f>IF(B390="","",TEXT(B390,"ddd"))</f>
      </c>
      <c r="H390" s="18">
        <f>IF(B390="","",MAX(0,D390))</f>
      </c>
      <c r="I390" s="18">
        <f>IF(B390="","",MIN(0,D390))</f>
      </c>
    </row>
    <row r="391" spans="1:9" x14ac:dyDescent="0.25">
      <c r="A391">
        <f>ROW()-4</f>
      </c>
      <c r="B391" s="15">
        <f>IFERROR(INDEX(Trades!$A$5:$A$1004,MATCH(A391,Trades!$Y$5:$Y$1004,0)),"")</f>
      </c>
      <c r="C391">
        <f>IF(B391="","",COUNTIFS(Trades!$A$5:$A$1004,B391,Trades!$U$5:$U$1004,"?*"))</f>
      </c>
      <c r="D391" s="18">
        <f>IF(B391="","",SUMIFS(Trades!$R$5:$R$1004,Trades!$A$5:$A$1004,B391))</f>
      </c>
      <c r="E391" s="22">
        <f>IF(OR(B391="",N(C391)=0),"",COUNTIFS(Trades!$A$5:$A$1004,B391,Trades!$U$5:$U$1004,"Win")/C391)</f>
      </c>
      <c r="F391" s="18">
        <f>IF(B391="","",SUM($D$5:D391))</f>
      </c>
      <c r="G391">
        <f>IF(B391="","",TEXT(B391,"ddd"))</f>
      </c>
      <c r="H391" s="18">
        <f>IF(B391="","",MAX(0,D391))</f>
      </c>
      <c r="I391" s="18">
        <f>IF(B391="","",MIN(0,D391))</f>
      </c>
    </row>
    <row r="392" spans="1:9" x14ac:dyDescent="0.25">
      <c r="A392">
        <f>ROW()-4</f>
      </c>
      <c r="B392" s="15">
        <f>IFERROR(INDEX(Trades!$A$5:$A$1004,MATCH(A392,Trades!$Y$5:$Y$1004,0)),"")</f>
      </c>
      <c r="C392">
        <f>IF(B392="","",COUNTIFS(Trades!$A$5:$A$1004,B392,Trades!$U$5:$U$1004,"?*"))</f>
      </c>
      <c r="D392" s="18">
        <f>IF(B392="","",SUMIFS(Trades!$R$5:$R$1004,Trades!$A$5:$A$1004,B392))</f>
      </c>
      <c r="E392" s="22">
        <f>IF(OR(B392="",N(C392)=0),"",COUNTIFS(Trades!$A$5:$A$1004,B392,Trades!$U$5:$U$1004,"Win")/C392)</f>
      </c>
      <c r="F392" s="18">
        <f>IF(B392="","",SUM($D$5:D392))</f>
      </c>
      <c r="G392">
        <f>IF(B392="","",TEXT(B392,"ddd"))</f>
      </c>
      <c r="H392" s="18">
        <f>IF(B392="","",MAX(0,D392))</f>
      </c>
      <c r="I392" s="18">
        <f>IF(B392="","",MIN(0,D392))</f>
      </c>
    </row>
    <row r="393" spans="1:9" x14ac:dyDescent="0.25">
      <c r="A393">
        <f>ROW()-4</f>
      </c>
      <c r="B393" s="15">
        <f>IFERROR(INDEX(Trades!$A$5:$A$1004,MATCH(A393,Trades!$Y$5:$Y$1004,0)),"")</f>
      </c>
      <c r="C393">
        <f>IF(B393="","",COUNTIFS(Trades!$A$5:$A$1004,B393,Trades!$U$5:$U$1004,"?*"))</f>
      </c>
      <c r="D393" s="18">
        <f>IF(B393="","",SUMIFS(Trades!$R$5:$R$1004,Trades!$A$5:$A$1004,B393))</f>
      </c>
      <c r="E393" s="22">
        <f>IF(OR(B393="",N(C393)=0),"",COUNTIFS(Trades!$A$5:$A$1004,B393,Trades!$U$5:$U$1004,"Win")/C393)</f>
      </c>
      <c r="F393" s="18">
        <f>IF(B393="","",SUM($D$5:D393))</f>
      </c>
      <c r="G393">
        <f>IF(B393="","",TEXT(B393,"ddd"))</f>
      </c>
      <c r="H393" s="18">
        <f>IF(B393="","",MAX(0,D393))</f>
      </c>
      <c r="I393" s="18">
        <f>IF(B393="","",MIN(0,D393))</f>
      </c>
    </row>
    <row r="394" spans="1:9" x14ac:dyDescent="0.25">
      <c r="A394">
        <f>ROW()-4</f>
      </c>
      <c r="B394" s="15">
        <f>IFERROR(INDEX(Trades!$A$5:$A$1004,MATCH(A394,Trades!$Y$5:$Y$1004,0)),"")</f>
      </c>
      <c r="C394">
        <f>IF(B394="","",COUNTIFS(Trades!$A$5:$A$1004,B394,Trades!$U$5:$U$1004,"?*"))</f>
      </c>
      <c r="D394" s="18">
        <f>IF(B394="","",SUMIFS(Trades!$R$5:$R$1004,Trades!$A$5:$A$1004,B394))</f>
      </c>
      <c r="E394" s="22">
        <f>IF(OR(B394="",N(C394)=0),"",COUNTIFS(Trades!$A$5:$A$1004,B394,Trades!$U$5:$U$1004,"Win")/C394)</f>
      </c>
      <c r="F394" s="18">
        <f>IF(B394="","",SUM($D$5:D394))</f>
      </c>
      <c r="G394">
        <f>IF(B394="","",TEXT(B394,"ddd"))</f>
      </c>
      <c r="H394" s="18">
        <f>IF(B394="","",MAX(0,D394))</f>
      </c>
      <c r="I394" s="18">
        <f>IF(B394="","",MIN(0,D394))</f>
      </c>
    </row>
    <row r="395" spans="1:9" x14ac:dyDescent="0.25">
      <c r="A395">
        <f>ROW()-4</f>
      </c>
      <c r="B395" s="15">
        <f>IFERROR(INDEX(Trades!$A$5:$A$1004,MATCH(A395,Trades!$Y$5:$Y$1004,0)),"")</f>
      </c>
      <c r="C395">
        <f>IF(B395="","",COUNTIFS(Trades!$A$5:$A$1004,B395,Trades!$U$5:$U$1004,"?*"))</f>
      </c>
      <c r="D395" s="18">
        <f>IF(B395="","",SUMIFS(Trades!$R$5:$R$1004,Trades!$A$5:$A$1004,B395))</f>
      </c>
      <c r="E395" s="22">
        <f>IF(OR(B395="",N(C395)=0),"",COUNTIFS(Trades!$A$5:$A$1004,B395,Trades!$U$5:$U$1004,"Win")/C395)</f>
      </c>
      <c r="F395" s="18">
        <f>IF(B395="","",SUM($D$5:D395))</f>
      </c>
      <c r="G395">
        <f>IF(B395="","",TEXT(B395,"ddd"))</f>
      </c>
      <c r="H395" s="18">
        <f>IF(B395="","",MAX(0,D395))</f>
      </c>
      <c r="I395" s="18">
        <f>IF(B395="","",MIN(0,D395))</f>
      </c>
    </row>
    <row r="396" spans="1:9" x14ac:dyDescent="0.25">
      <c r="A396">
        <f>ROW()-4</f>
      </c>
      <c r="B396" s="15">
        <f>IFERROR(INDEX(Trades!$A$5:$A$1004,MATCH(A396,Trades!$Y$5:$Y$1004,0)),"")</f>
      </c>
      <c r="C396">
        <f>IF(B396="","",COUNTIFS(Trades!$A$5:$A$1004,B396,Trades!$U$5:$U$1004,"?*"))</f>
      </c>
      <c r="D396" s="18">
        <f>IF(B396="","",SUMIFS(Trades!$R$5:$R$1004,Trades!$A$5:$A$1004,B396))</f>
      </c>
      <c r="E396" s="22">
        <f>IF(OR(B396="",N(C396)=0),"",COUNTIFS(Trades!$A$5:$A$1004,B396,Trades!$U$5:$U$1004,"Win")/C396)</f>
      </c>
      <c r="F396" s="18">
        <f>IF(B396="","",SUM($D$5:D396))</f>
      </c>
      <c r="G396">
        <f>IF(B396="","",TEXT(B396,"ddd"))</f>
      </c>
      <c r="H396" s="18">
        <f>IF(B396="","",MAX(0,D396))</f>
      </c>
      <c r="I396" s="18">
        <f>IF(B396="","",MIN(0,D396))</f>
      </c>
    </row>
    <row r="397" spans="1:9" x14ac:dyDescent="0.25">
      <c r="A397">
        <f>ROW()-4</f>
      </c>
      <c r="B397" s="15">
        <f>IFERROR(INDEX(Trades!$A$5:$A$1004,MATCH(A397,Trades!$Y$5:$Y$1004,0)),"")</f>
      </c>
      <c r="C397">
        <f>IF(B397="","",COUNTIFS(Trades!$A$5:$A$1004,B397,Trades!$U$5:$U$1004,"?*"))</f>
      </c>
      <c r="D397" s="18">
        <f>IF(B397="","",SUMIFS(Trades!$R$5:$R$1004,Trades!$A$5:$A$1004,B397))</f>
      </c>
      <c r="E397" s="22">
        <f>IF(OR(B397="",N(C397)=0),"",COUNTIFS(Trades!$A$5:$A$1004,B397,Trades!$U$5:$U$1004,"Win")/C397)</f>
      </c>
      <c r="F397" s="18">
        <f>IF(B397="","",SUM($D$5:D397))</f>
      </c>
      <c r="G397">
        <f>IF(B397="","",TEXT(B397,"ddd"))</f>
      </c>
      <c r="H397" s="18">
        <f>IF(B397="","",MAX(0,D397))</f>
      </c>
      <c r="I397" s="18">
        <f>IF(B397="","",MIN(0,D397))</f>
      </c>
    </row>
    <row r="398" spans="1:9" x14ac:dyDescent="0.25">
      <c r="A398">
        <f>ROW()-4</f>
      </c>
      <c r="B398" s="15">
        <f>IFERROR(INDEX(Trades!$A$5:$A$1004,MATCH(A398,Trades!$Y$5:$Y$1004,0)),"")</f>
      </c>
      <c r="C398">
        <f>IF(B398="","",COUNTIFS(Trades!$A$5:$A$1004,B398,Trades!$U$5:$U$1004,"?*"))</f>
      </c>
      <c r="D398" s="18">
        <f>IF(B398="","",SUMIFS(Trades!$R$5:$R$1004,Trades!$A$5:$A$1004,B398))</f>
      </c>
      <c r="E398" s="22">
        <f>IF(OR(B398="",N(C398)=0),"",COUNTIFS(Trades!$A$5:$A$1004,B398,Trades!$U$5:$U$1004,"Win")/C398)</f>
      </c>
      <c r="F398" s="18">
        <f>IF(B398="","",SUM($D$5:D398))</f>
      </c>
      <c r="G398">
        <f>IF(B398="","",TEXT(B398,"ddd"))</f>
      </c>
      <c r="H398" s="18">
        <f>IF(B398="","",MAX(0,D398))</f>
      </c>
      <c r="I398" s="18">
        <f>IF(B398="","",MIN(0,D398))</f>
      </c>
    </row>
    <row r="399" spans="1:9" x14ac:dyDescent="0.25">
      <c r="A399">
        <f>ROW()-4</f>
      </c>
      <c r="B399" s="15">
        <f>IFERROR(INDEX(Trades!$A$5:$A$1004,MATCH(A399,Trades!$Y$5:$Y$1004,0)),"")</f>
      </c>
      <c r="C399">
        <f>IF(B399="","",COUNTIFS(Trades!$A$5:$A$1004,B399,Trades!$U$5:$U$1004,"?*"))</f>
      </c>
      <c r="D399" s="18">
        <f>IF(B399="","",SUMIFS(Trades!$R$5:$R$1004,Trades!$A$5:$A$1004,B399))</f>
      </c>
      <c r="E399" s="22">
        <f>IF(OR(B399="",N(C399)=0),"",COUNTIFS(Trades!$A$5:$A$1004,B399,Trades!$U$5:$U$1004,"Win")/C399)</f>
      </c>
      <c r="F399" s="18">
        <f>IF(B399="","",SUM($D$5:D399))</f>
      </c>
      <c r="G399">
        <f>IF(B399="","",TEXT(B399,"ddd"))</f>
      </c>
      <c r="H399" s="18">
        <f>IF(B399="","",MAX(0,D399))</f>
      </c>
      <c r="I399" s="18">
        <f>IF(B399="","",MIN(0,D399))</f>
      </c>
    </row>
    <row r="400" spans="1:9" x14ac:dyDescent="0.25">
      <c r="A400">
        <f>ROW()-4</f>
      </c>
      <c r="B400" s="15">
        <f>IFERROR(INDEX(Trades!$A$5:$A$1004,MATCH(A400,Trades!$Y$5:$Y$1004,0)),"")</f>
      </c>
      <c r="C400">
        <f>IF(B400="","",COUNTIFS(Trades!$A$5:$A$1004,B400,Trades!$U$5:$U$1004,"?*"))</f>
      </c>
      <c r="D400" s="18">
        <f>IF(B400="","",SUMIFS(Trades!$R$5:$R$1004,Trades!$A$5:$A$1004,B400))</f>
      </c>
      <c r="E400" s="22">
        <f>IF(OR(B400="",N(C400)=0),"",COUNTIFS(Trades!$A$5:$A$1004,B400,Trades!$U$5:$U$1004,"Win")/C400)</f>
      </c>
      <c r="F400" s="18">
        <f>IF(B400="","",SUM($D$5:D400))</f>
      </c>
      <c r="G400">
        <f>IF(B400="","",TEXT(B400,"ddd"))</f>
      </c>
      <c r="H400" s="18">
        <f>IF(B400="","",MAX(0,D400))</f>
      </c>
      <c r="I400" s="18">
        <f>IF(B400="","",MIN(0,D400))</f>
      </c>
    </row>
    <row r="401" spans="1:9" x14ac:dyDescent="0.25">
      <c r="A401">
        <f>ROW()-4</f>
      </c>
      <c r="B401" s="15">
        <f>IFERROR(INDEX(Trades!$A$5:$A$1004,MATCH(A401,Trades!$Y$5:$Y$1004,0)),"")</f>
      </c>
      <c r="C401">
        <f>IF(B401="","",COUNTIFS(Trades!$A$5:$A$1004,B401,Trades!$U$5:$U$1004,"?*"))</f>
      </c>
      <c r="D401" s="18">
        <f>IF(B401="","",SUMIFS(Trades!$R$5:$R$1004,Trades!$A$5:$A$1004,B401))</f>
      </c>
      <c r="E401" s="22">
        <f>IF(OR(B401="",N(C401)=0),"",COUNTIFS(Trades!$A$5:$A$1004,B401,Trades!$U$5:$U$1004,"Win")/C401)</f>
      </c>
      <c r="F401" s="18">
        <f>IF(B401="","",SUM($D$5:D401))</f>
      </c>
      <c r="G401">
        <f>IF(B401="","",TEXT(B401,"ddd"))</f>
      </c>
      <c r="H401" s="18">
        <f>IF(B401="","",MAX(0,D401))</f>
      </c>
      <c r="I401" s="18">
        <f>IF(B401="","",MIN(0,D401))</f>
      </c>
    </row>
    <row r="402" spans="1:9" x14ac:dyDescent="0.25">
      <c r="A402">
        <f>ROW()-4</f>
      </c>
      <c r="B402" s="15">
        <f>IFERROR(INDEX(Trades!$A$5:$A$1004,MATCH(A402,Trades!$Y$5:$Y$1004,0)),"")</f>
      </c>
      <c r="C402">
        <f>IF(B402="","",COUNTIFS(Trades!$A$5:$A$1004,B402,Trades!$U$5:$U$1004,"?*"))</f>
      </c>
      <c r="D402" s="18">
        <f>IF(B402="","",SUMIFS(Trades!$R$5:$R$1004,Trades!$A$5:$A$1004,B402))</f>
      </c>
      <c r="E402" s="22">
        <f>IF(OR(B402="",N(C402)=0),"",COUNTIFS(Trades!$A$5:$A$1004,B402,Trades!$U$5:$U$1004,"Win")/C402)</f>
      </c>
      <c r="F402" s="18">
        <f>IF(B402="","",SUM($D$5:D402))</f>
      </c>
      <c r="G402">
        <f>IF(B402="","",TEXT(B402,"ddd"))</f>
      </c>
      <c r="H402" s="18">
        <f>IF(B402="","",MAX(0,D402))</f>
      </c>
      <c r="I402" s="18">
        <f>IF(B402="","",MIN(0,D402))</f>
      </c>
    </row>
    <row r="403" spans="1:9" x14ac:dyDescent="0.25">
      <c r="A403">
        <f>ROW()-4</f>
      </c>
      <c r="B403" s="15">
        <f>IFERROR(INDEX(Trades!$A$5:$A$1004,MATCH(A403,Trades!$Y$5:$Y$1004,0)),"")</f>
      </c>
      <c r="C403">
        <f>IF(B403="","",COUNTIFS(Trades!$A$5:$A$1004,B403,Trades!$U$5:$U$1004,"?*"))</f>
      </c>
      <c r="D403" s="18">
        <f>IF(B403="","",SUMIFS(Trades!$R$5:$R$1004,Trades!$A$5:$A$1004,B403))</f>
      </c>
      <c r="E403" s="22">
        <f>IF(OR(B403="",N(C403)=0),"",COUNTIFS(Trades!$A$5:$A$1004,B403,Trades!$U$5:$U$1004,"Win")/C403)</f>
      </c>
      <c r="F403" s="18">
        <f>IF(B403="","",SUM($D$5:D403))</f>
      </c>
      <c r="G403">
        <f>IF(B403="","",TEXT(B403,"ddd"))</f>
      </c>
      <c r="H403" s="18">
        <f>IF(B403="","",MAX(0,D403))</f>
      </c>
      <c r="I403" s="18">
        <f>IF(B403="","",MIN(0,D403))</f>
      </c>
    </row>
    <row r="404" spans="1:9" x14ac:dyDescent="0.25">
      <c r="A404">
        <f>ROW()-4</f>
      </c>
      <c r="B404" s="15">
        <f>IFERROR(INDEX(Trades!$A$5:$A$1004,MATCH(A404,Trades!$Y$5:$Y$1004,0)),"")</f>
      </c>
      <c r="C404">
        <f>IF(B404="","",COUNTIFS(Trades!$A$5:$A$1004,B404,Trades!$U$5:$U$1004,"?*"))</f>
      </c>
      <c r="D404" s="18">
        <f>IF(B404="","",SUMIFS(Trades!$R$5:$R$1004,Trades!$A$5:$A$1004,B404))</f>
      </c>
      <c r="E404" s="22">
        <f>IF(OR(B404="",N(C404)=0),"",COUNTIFS(Trades!$A$5:$A$1004,B404,Trades!$U$5:$U$1004,"Win")/C404)</f>
      </c>
      <c r="F404" s="18">
        <f>IF(B404="","",SUM($D$5:D404))</f>
      </c>
      <c r="G404">
        <f>IF(B404="","",TEXT(B404,"ddd"))</f>
      </c>
      <c r="H404" s="18">
        <f>IF(B404="","",MAX(0,D404))</f>
      </c>
      <c r="I404" s="18">
        <f>IF(B404="","",MIN(0,D404))</f>
      </c>
    </row>
  </sheetData>
  <conditionalFormatting sqref="D5:D404">
    <cfRule type="cellIs" dxfId="8" priority="1" operator="greaterThan">
      <formula>0</formula>
    </cfRule>
    <cfRule type="cellIs" dxfId="9" priority="2" operator="lessThan">
      <formula>0</formula>
    </cfRule>
  </conditionalFormatting>
  <hyperlinks>
    <hyperlink ref="H1" location="'Dashboard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FormatPr defaultRowHeight="15" outlineLevelRow="0" outlineLevelCol="0" x14ac:dyDescent="55"/>
  <cols>
    <col min="1" max="1" width="20" customWidth="1"/>
    <col min="3" max="3" width="13" customWidth="1"/>
    <col min="4" max="4" width="10" customWidth="1"/>
    <col min="5" max="5" width="11" customWidth="1"/>
    <col min="6" max="6" width="12" customWidth="1"/>
    <col min="7" max="8" width="3" hidden="1" customWidth="1"/>
    <col min="9" max="9" width="3" customWidth="1"/>
    <col min="10" max="10" width="13" customWidth="1"/>
  </cols>
  <sheetData>
    <row r="1" spans="1:11" x14ac:dyDescent="0.25">
      <c r="A1" s="13" t="s">
        <v>12</v>
      </c>
      <c r="K1" s="5" t="s">
        <v>31</v>
      </c>
    </row>
    <row r="2" spans="1:1" x14ac:dyDescent="0.25">
      <c r="A2" s="2" t="s">
        <v>87</v>
      </c>
    </row>
    <row r="4" spans="1:11" x14ac:dyDescent="0.25">
      <c r="A4" s="14" t="s">
        <v>88</v>
      </c>
      <c r="B4" s="14" t="s">
        <v>10</v>
      </c>
      <c r="C4" s="14" t="s">
        <v>82</v>
      </c>
      <c r="D4" s="14" t="s">
        <v>83</v>
      </c>
      <c r="E4" s="14" t="s">
        <v>89</v>
      </c>
      <c r="F4" s="14" t="s">
        <v>90</v>
      </c>
      <c r="G4" s="14" t="s">
        <v>91</v>
      </c>
      <c r="H4" s="14" t="s">
        <v>92</v>
      </c>
      <c r="J4" s="14" t="s">
        <v>93</v>
      </c>
      <c r="K4" s="14" t="s">
        <v>10</v>
      </c>
    </row>
    <row r="5" spans="1:11" x14ac:dyDescent="0.25">
      <c r="A5">
        <f>IF(Lists!B5="","",Lists!B5)</f>
      </c>
      <c r="B5">
        <f>IF(A5="","",COUNTIFS(Trades!$L$5:$L$1004,A5,Trades!$U$5:$U$1004,"?*"))</f>
      </c>
      <c r="C5" s="18">
        <f>IF(A5="","",SUMIFS(Trades!$R$5:$R$1004,Trades!$L$5:$L$1004,A5))</f>
      </c>
      <c r="D5" s="22">
        <f>IF(OR(A5="",N(B5)=0),"",COUNTIFS(Trades!$L$5:$L$1004,A5,Trades!$U$5:$U$1004,"Win")/B5)</f>
      </c>
      <c r="E5" s="23">
        <f>IFERROR(AVERAGEIFS(Trades!$T$5:$T$1004,Trades!$L$5:$L$1004,A5),"")</f>
      </c>
      <c r="F5" s="23">
        <f>IFERROR(SUMIFS(Trades!$R$5:$R$1004,Trades!$L$5:$L$1004,A5,Trades!$R$5:$R$1004,"&gt;0")/-SUMIFS(Trades!$R$5:$R$1004,Trades!$L$5:$L$1004,A5,Trades!$R$5:$R$1004,"&lt;0"),"")</f>
      </c>
      <c r="G5" s="18">
        <f>IF(A5="","",MAX(0,N(C5)))</f>
      </c>
      <c r="H5" s="18">
        <f>IF(A5="","",MIN(0,N(C5)))</f>
      </c>
      <c r="J5" t="s">
        <v>94</v>
      </c>
      <c r="K5">
        <f>COUNTIFS(Trades!$T$5:$T$1004,"&lt;=-2")</f>
      </c>
    </row>
    <row r="6" spans="1:11" x14ac:dyDescent="0.25">
      <c r="A6">
        <f>IF(Lists!B6="","",Lists!B6)</f>
      </c>
      <c r="B6">
        <f>IF(A6="","",COUNTIFS(Trades!$L$5:$L$1004,A6,Trades!$U$5:$U$1004,"?*"))</f>
      </c>
      <c r="C6" s="18">
        <f>IF(A6="","",SUMIFS(Trades!$R$5:$R$1004,Trades!$L$5:$L$1004,A6))</f>
      </c>
      <c r="D6" s="22">
        <f>IF(OR(A6="",N(B6)=0),"",COUNTIFS(Trades!$L$5:$L$1004,A6,Trades!$U$5:$U$1004,"Win")/B6)</f>
      </c>
      <c r="E6" s="23">
        <f>IFERROR(AVERAGEIFS(Trades!$T$5:$T$1004,Trades!$L$5:$L$1004,A6),"")</f>
      </c>
      <c r="F6" s="23">
        <f>IFERROR(SUMIFS(Trades!$R$5:$R$1004,Trades!$L$5:$L$1004,A6,Trades!$R$5:$R$1004,"&gt;0")/-SUMIFS(Trades!$R$5:$R$1004,Trades!$L$5:$L$1004,A6,Trades!$R$5:$R$1004,"&lt;0"),"")</f>
      </c>
      <c r="G6" s="18">
        <f>IF(A6="","",MAX(0,N(C6)))</f>
      </c>
      <c r="H6" s="18">
        <f>IF(A6="","",MIN(0,N(C6)))</f>
      </c>
      <c r="J6" t="s">
        <v>95</v>
      </c>
      <c r="K6">
        <f>COUNTIFS(Trades!$T$5:$T$1004,"&gt;-2",Trades!$T$5:$T$1004,"&lt;=-1")</f>
      </c>
    </row>
    <row r="7" spans="1:11" x14ac:dyDescent="0.25">
      <c r="A7">
        <f>IF(Lists!B7="","",Lists!B7)</f>
      </c>
      <c r="B7">
        <f>IF(A7="","",COUNTIFS(Trades!$L$5:$L$1004,A7,Trades!$U$5:$U$1004,"?*"))</f>
      </c>
      <c r="C7" s="18">
        <f>IF(A7="","",SUMIFS(Trades!$R$5:$R$1004,Trades!$L$5:$L$1004,A7))</f>
      </c>
      <c r="D7" s="22">
        <f>IF(OR(A7="",N(B7)=0),"",COUNTIFS(Trades!$L$5:$L$1004,A7,Trades!$U$5:$U$1004,"Win")/B7)</f>
      </c>
      <c r="E7" s="23">
        <f>IFERROR(AVERAGEIFS(Trades!$T$5:$T$1004,Trades!$L$5:$L$1004,A7),"")</f>
      </c>
      <c r="F7" s="23">
        <f>IFERROR(SUMIFS(Trades!$R$5:$R$1004,Trades!$L$5:$L$1004,A7,Trades!$R$5:$R$1004,"&gt;0")/-SUMIFS(Trades!$R$5:$R$1004,Trades!$L$5:$L$1004,A7,Trades!$R$5:$R$1004,"&lt;0"),"")</f>
      </c>
      <c r="G7" s="18">
        <f>IF(A7="","",MAX(0,N(C7)))</f>
      </c>
      <c r="H7" s="18">
        <f>IF(A7="","",MIN(0,N(C7)))</f>
      </c>
      <c r="J7" t="s">
        <v>96</v>
      </c>
      <c r="K7">
        <f>COUNTIFS(Trades!$T$5:$T$1004,"&gt;-1",Trades!$T$5:$T$1004,"&lt;0")</f>
      </c>
    </row>
    <row r="8" spans="1:11" x14ac:dyDescent="0.25">
      <c r="A8">
        <f>IF(Lists!B8="","",Lists!B8)</f>
      </c>
      <c r="B8">
        <f>IF(A8="","",COUNTIFS(Trades!$L$5:$L$1004,A8,Trades!$U$5:$U$1004,"?*"))</f>
      </c>
      <c r="C8" s="18">
        <f>IF(A8="","",SUMIFS(Trades!$R$5:$R$1004,Trades!$L$5:$L$1004,A8))</f>
      </c>
      <c r="D8" s="22">
        <f>IF(OR(A8="",N(B8)=0),"",COUNTIFS(Trades!$L$5:$L$1004,A8,Trades!$U$5:$U$1004,"Win")/B8)</f>
      </c>
      <c r="E8" s="23">
        <f>IFERROR(AVERAGEIFS(Trades!$T$5:$T$1004,Trades!$L$5:$L$1004,A8),"")</f>
      </c>
      <c r="F8" s="23">
        <f>IFERROR(SUMIFS(Trades!$R$5:$R$1004,Trades!$L$5:$L$1004,A8,Trades!$R$5:$R$1004,"&gt;0")/-SUMIFS(Trades!$R$5:$R$1004,Trades!$L$5:$L$1004,A8,Trades!$R$5:$R$1004,"&lt;0"),"")</f>
      </c>
      <c r="G8" s="18">
        <f>IF(A8="","",MAX(0,N(C8)))</f>
      </c>
      <c r="H8" s="18">
        <f>IF(A8="","",MIN(0,N(C8)))</f>
      </c>
      <c r="J8" t="s">
        <v>97</v>
      </c>
      <c r="K8">
        <f>COUNTIFS(Trades!$T$5:$T$1004,"&gt;=0",Trades!$T$5:$T$1004,"&lt;1")</f>
      </c>
    </row>
    <row r="9" spans="1:11" x14ac:dyDescent="0.25">
      <c r="A9">
        <f>IF(Lists!B9="","",Lists!B9)</f>
      </c>
      <c r="B9">
        <f>IF(A9="","",COUNTIFS(Trades!$L$5:$L$1004,A9,Trades!$U$5:$U$1004,"?*"))</f>
      </c>
      <c r="C9" s="18">
        <f>IF(A9="","",SUMIFS(Trades!$R$5:$R$1004,Trades!$L$5:$L$1004,A9))</f>
      </c>
      <c r="D9" s="22">
        <f>IF(OR(A9="",N(B9)=0),"",COUNTIFS(Trades!$L$5:$L$1004,A9,Trades!$U$5:$U$1004,"Win")/B9)</f>
      </c>
      <c r="E9" s="23">
        <f>IFERROR(AVERAGEIFS(Trades!$T$5:$T$1004,Trades!$L$5:$L$1004,A9),"")</f>
      </c>
      <c r="F9" s="23">
        <f>IFERROR(SUMIFS(Trades!$R$5:$R$1004,Trades!$L$5:$L$1004,A9,Trades!$R$5:$R$1004,"&gt;0")/-SUMIFS(Trades!$R$5:$R$1004,Trades!$L$5:$L$1004,A9,Trades!$R$5:$R$1004,"&lt;0"),"")</f>
      </c>
      <c r="G9" s="18">
        <f>IF(A9="","",MAX(0,N(C9)))</f>
      </c>
      <c r="H9" s="18">
        <f>IF(A9="","",MIN(0,N(C9)))</f>
      </c>
      <c r="J9" t="s">
        <v>98</v>
      </c>
      <c r="K9">
        <f>COUNTIFS(Trades!$T$5:$T$1004,"&gt;=1",Trades!$T$5:$T$1004,"&lt;2")</f>
      </c>
    </row>
    <row r="10" spans="1:11" x14ac:dyDescent="0.25">
      <c r="A10">
        <f>IF(Lists!B10="","",Lists!B10)</f>
      </c>
      <c r="B10">
        <f>IF(A10="","",COUNTIFS(Trades!$L$5:$L$1004,A10,Trades!$U$5:$U$1004,"?*"))</f>
      </c>
      <c r="C10" s="18">
        <f>IF(A10="","",SUMIFS(Trades!$R$5:$R$1004,Trades!$L$5:$L$1004,A10))</f>
      </c>
      <c r="D10" s="22">
        <f>IF(OR(A10="",N(B10)=0),"",COUNTIFS(Trades!$L$5:$L$1004,A10,Trades!$U$5:$U$1004,"Win")/B10)</f>
      </c>
      <c r="E10" s="23">
        <f>IFERROR(AVERAGEIFS(Trades!$T$5:$T$1004,Trades!$L$5:$L$1004,A10),"")</f>
      </c>
      <c r="F10" s="23">
        <f>IFERROR(SUMIFS(Trades!$R$5:$R$1004,Trades!$L$5:$L$1004,A10,Trades!$R$5:$R$1004,"&gt;0")/-SUMIFS(Trades!$R$5:$R$1004,Trades!$L$5:$L$1004,A10,Trades!$R$5:$R$1004,"&lt;0"),"")</f>
      </c>
      <c r="G10" s="18">
        <f>IF(A10="","",MAX(0,N(C10)))</f>
      </c>
      <c r="H10" s="18">
        <f>IF(A10="","",MIN(0,N(C10)))</f>
      </c>
      <c r="J10" t="s">
        <v>99</v>
      </c>
      <c r="K10">
        <f>COUNTIFS(Trades!$T$5:$T$1004,"&gt;=2",Trades!$T$5:$T$1004,"&lt;3")</f>
      </c>
    </row>
    <row r="11" spans="1:11" x14ac:dyDescent="0.25">
      <c r="A11">
        <f>IF(Lists!B11="","",Lists!B11)</f>
      </c>
      <c r="B11">
        <f>IF(A11="","",COUNTIFS(Trades!$L$5:$L$1004,A11,Trades!$U$5:$U$1004,"?*"))</f>
      </c>
      <c r="C11" s="18">
        <f>IF(A11="","",SUMIFS(Trades!$R$5:$R$1004,Trades!$L$5:$L$1004,A11))</f>
      </c>
      <c r="D11" s="22">
        <f>IF(OR(A11="",N(B11)=0),"",COUNTIFS(Trades!$L$5:$L$1004,A11,Trades!$U$5:$U$1004,"Win")/B11)</f>
      </c>
      <c r="E11" s="23">
        <f>IFERROR(AVERAGEIFS(Trades!$T$5:$T$1004,Trades!$L$5:$L$1004,A11),"")</f>
      </c>
      <c r="F11" s="23">
        <f>IFERROR(SUMIFS(Trades!$R$5:$R$1004,Trades!$L$5:$L$1004,A11,Trades!$R$5:$R$1004,"&gt;0")/-SUMIFS(Trades!$R$5:$R$1004,Trades!$L$5:$L$1004,A11,Trades!$R$5:$R$1004,"&lt;0"),"")</f>
      </c>
      <c r="G11" s="18">
        <f>IF(A11="","",MAX(0,N(C11)))</f>
      </c>
      <c r="H11" s="18">
        <f>IF(A11="","",MIN(0,N(C11)))</f>
      </c>
      <c r="J11" t="s">
        <v>100</v>
      </c>
      <c r="K11">
        <f>COUNTIFS(Trades!$T$5:$T$1004,"&gt;=3")</f>
      </c>
    </row>
    <row r="12" spans="1:8" x14ac:dyDescent="0.25">
      <c r="A12">
        <f>IF(Lists!B12="","",Lists!B12)</f>
      </c>
      <c r="B12">
        <f>IF(A12="","",COUNTIFS(Trades!$L$5:$L$1004,A12,Trades!$U$5:$U$1004,"?*"))</f>
      </c>
      <c r="C12" s="18">
        <f>IF(A12="","",SUMIFS(Trades!$R$5:$R$1004,Trades!$L$5:$L$1004,A12))</f>
      </c>
      <c r="D12" s="22">
        <f>IF(OR(A12="",N(B12)=0),"",COUNTIFS(Trades!$L$5:$L$1004,A12,Trades!$U$5:$U$1004,"Win")/B12)</f>
      </c>
      <c r="E12" s="23">
        <f>IFERROR(AVERAGEIFS(Trades!$T$5:$T$1004,Trades!$L$5:$L$1004,A12),"")</f>
      </c>
      <c r="F12" s="23">
        <f>IFERROR(SUMIFS(Trades!$R$5:$R$1004,Trades!$L$5:$L$1004,A12,Trades!$R$5:$R$1004,"&gt;0")/-SUMIFS(Trades!$R$5:$R$1004,Trades!$L$5:$L$1004,A12,Trades!$R$5:$R$1004,"&lt;0"),"")</f>
      </c>
      <c r="G12" s="18">
        <f>IF(A12="","",MAX(0,N(C12)))</f>
      </c>
      <c r="H12" s="18">
        <f>IF(A12="","",MIN(0,N(C12)))</f>
      </c>
    </row>
    <row r="14" spans="1:11" x14ac:dyDescent="0.25">
      <c r="A14" s="14" t="s">
        <v>101</v>
      </c>
      <c r="B14" s="14" t="s">
        <v>10</v>
      </c>
      <c r="C14" s="14" t="s">
        <v>82</v>
      </c>
      <c r="D14" s="14" t="s">
        <v>83</v>
      </c>
      <c r="E14" s="14" t="s">
        <v>89</v>
      </c>
      <c r="F14" s="14" t="s">
        <v>90</v>
      </c>
      <c r="G14" s="14" t="s">
        <v>91</v>
      </c>
      <c r="H14" s="14" t="s">
        <v>92</v>
      </c>
      <c r="J14" s="14" t="s">
        <v>53</v>
      </c>
      <c r="K14" s="14" t="s">
        <v>10</v>
      </c>
    </row>
    <row r="15" spans="1:11" x14ac:dyDescent="0.25">
      <c r="A15">
        <f>IF(Lists!C5="","",Lists!C5)</f>
      </c>
      <c r="B15">
        <f>IF(A15="","",COUNTIFS(Trades!$M$5:$M$1004,A15,Trades!$U$5:$U$1004,"?*"))</f>
      </c>
      <c r="C15" s="18">
        <f>IF(A15="","",SUMIFS(Trades!$R$5:$R$1004,Trades!$M$5:$M$1004,A15))</f>
      </c>
      <c r="D15" s="22">
        <f>IF(OR(A15="",N(B15)=0),"",COUNTIFS(Trades!$M$5:$M$1004,A15,Trades!$U$5:$U$1004,"Win")/B15)</f>
      </c>
      <c r="E15" s="23">
        <f>IFERROR(AVERAGEIFS(Trades!$T$5:$T$1004,Trades!$M$5:$M$1004,A15),"")</f>
      </c>
      <c r="F15" s="23">
        <f>IFERROR(SUMIFS(Trades!$R$5:$R$1004,Trades!$M$5:$M$1004,A15,Trades!$R$5:$R$1004,"&gt;0")/-SUMIFS(Trades!$R$5:$R$1004,Trades!$M$5:$M$1004,A15,Trades!$R$5:$R$1004,"&lt;0"),"")</f>
      </c>
      <c r="G15" s="18">
        <f>IF(A15="","",MAX(0,N(C15)))</f>
      </c>
      <c r="H15" s="18">
        <f>IF(A15="","",MIN(0,N(C15)))</f>
      </c>
      <c r="J15" t="s">
        <v>102</v>
      </c>
      <c r="K15">
        <f>COUNTIF(Trades!$U$5:$U$1004,J15)</f>
      </c>
    </row>
    <row r="16" spans="1:11" x14ac:dyDescent="0.25">
      <c r="A16">
        <f>IF(Lists!C6="","",Lists!C6)</f>
      </c>
      <c r="B16">
        <f>IF(A16="","",COUNTIFS(Trades!$M$5:$M$1004,A16,Trades!$U$5:$U$1004,"?*"))</f>
      </c>
      <c r="C16" s="18">
        <f>IF(A16="","",SUMIFS(Trades!$R$5:$R$1004,Trades!$M$5:$M$1004,A16))</f>
      </c>
      <c r="D16" s="22">
        <f>IF(OR(A16="",N(B16)=0),"",COUNTIFS(Trades!$M$5:$M$1004,A16,Trades!$U$5:$U$1004,"Win")/B16)</f>
      </c>
      <c r="E16" s="23">
        <f>IFERROR(AVERAGEIFS(Trades!$T$5:$T$1004,Trades!$M$5:$M$1004,A16),"")</f>
      </c>
      <c r="F16" s="23">
        <f>IFERROR(SUMIFS(Trades!$R$5:$R$1004,Trades!$M$5:$M$1004,A16,Trades!$R$5:$R$1004,"&gt;0")/-SUMIFS(Trades!$R$5:$R$1004,Trades!$M$5:$M$1004,A16,Trades!$R$5:$R$1004,"&lt;0"),"")</f>
      </c>
      <c r="G16" s="18">
        <f>IF(A16="","",MAX(0,N(C16)))</f>
      </c>
      <c r="H16" s="18">
        <f>IF(A16="","",MIN(0,N(C16)))</f>
      </c>
      <c r="J16" t="s">
        <v>103</v>
      </c>
      <c r="K16">
        <f>COUNTIF(Trades!$U$5:$U$1004,J16)</f>
      </c>
    </row>
    <row r="17" spans="1:11" x14ac:dyDescent="0.25">
      <c r="A17">
        <f>IF(Lists!C7="","",Lists!C7)</f>
      </c>
      <c r="B17">
        <f>IF(A17="","",COUNTIFS(Trades!$M$5:$M$1004,A17,Trades!$U$5:$U$1004,"?*"))</f>
      </c>
      <c r="C17" s="18">
        <f>IF(A17="","",SUMIFS(Trades!$R$5:$R$1004,Trades!$M$5:$M$1004,A17))</f>
      </c>
      <c r="D17" s="22">
        <f>IF(OR(A17="",N(B17)=0),"",COUNTIFS(Trades!$M$5:$M$1004,A17,Trades!$U$5:$U$1004,"Win")/B17)</f>
      </c>
      <c r="E17" s="23">
        <f>IFERROR(AVERAGEIFS(Trades!$T$5:$T$1004,Trades!$M$5:$M$1004,A17),"")</f>
      </c>
      <c r="F17" s="23">
        <f>IFERROR(SUMIFS(Trades!$R$5:$R$1004,Trades!$M$5:$M$1004,A17,Trades!$R$5:$R$1004,"&gt;0")/-SUMIFS(Trades!$R$5:$R$1004,Trades!$M$5:$M$1004,A17,Trades!$R$5:$R$1004,"&lt;0"),"")</f>
      </c>
      <c r="G17" s="18">
        <f>IF(A17="","",MAX(0,N(C17)))</f>
      </c>
      <c r="H17" s="18">
        <f>IF(A17="","",MIN(0,N(C17)))</f>
      </c>
      <c r="J17" t="s">
        <v>104</v>
      </c>
      <c r="K17">
        <f>COUNTIF(Trades!$U$5:$U$1004,J17)</f>
      </c>
    </row>
    <row r="18" spans="1:8" x14ac:dyDescent="0.25">
      <c r="A18">
        <f>IF(Lists!C8="","",Lists!C8)</f>
      </c>
      <c r="B18">
        <f>IF(A18="","",COUNTIFS(Trades!$M$5:$M$1004,A18,Trades!$U$5:$U$1004,"?*"))</f>
      </c>
      <c r="C18" s="18">
        <f>IF(A18="","",SUMIFS(Trades!$R$5:$R$1004,Trades!$M$5:$M$1004,A18))</f>
      </c>
      <c r="D18" s="22">
        <f>IF(OR(A18="",N(B18)=0),"",COUNTIFS(Trades!$M$5:$M$1004,A18,Trades!$U$5:$U$1004,"Win")/B18)</f>
      </c>
      <c r="E18" s="23">
        <f>IFERROR(AVERAGEIFS(Trades!$T$5:$T$1004,Trades!$M$5:$M$1004,A18),"")</f>
      </c>
      <c r="F18" s="23">
        <f>IFERROR(SUMIFS(Trades!$R$5:$R$1004,Trades!$M$5:$M$1004,A18,Trades!$R$5:$R$1004,"&gt;0")/-SUMIFS(Trades!$R$5:$R$1004,Trades!$M$5:$M$1004,A18,Trades!$R$5:$R$1004,"&lt;0"),"")</f>
      </c>
      <c r="G18" s="18">
        <f>IF(A18="","",MAX(0,N(C18)))</f>
      </c>
      <c r="H18" s="18">
        <f>IF(A18="","",MIN(0,N(C18)))</f>
      </c>
    </row>
    <row r="20" spans="1:8" x14ac:dyDescent="0.25">
      <c r="A20" s="14" t="s">
        <v>105</v>
      </c>
      <c r="B20" s="14" t="s">
        <v>10</v>
      </c>
      <c r="C20" s="14" t="s">
        <v>82</v>
      </c>
      <c r="D20" s="14" t="s">
        <v>83</v>
      </c>
      <c r="E20" s="14" t="s">
        <v>89</v>
      </c>
      <c r="F20" s="14" t="s">
        <v>90</v>
      </c>
      <c r="G20" s="14" t="s">
        <v>91</v>
      </c>
      <c r="H20" s="14" t="s">
        <v>92</v>
      </c>
    </row>
    <row r="21" spans="1:8" x14ac:dyDescent="0.25">
      <c r="A21" t="s">
        <v>106</v>
      </c>
      <c r="B21">
        <f>IF(A21="","",COUNTIFS(Trades!$Z$5:$Z$1004,A21,Trades!$U$5:$U$1004,"?*"))</f>
      </c>
      <c r="C21" s="18">
        <f>IF(A21="","",SUMIFS(Trades!$R$5:$R$1004,Trades!$Z$5:$Z$1004,A21))</f>
      </c>
      <c r="D21" s="22">
        <f>IF(OR(A21="",N(B21)=0),"",COUNTIFS(Trades!$Z$5:$Z$1004,A21,Trades!$U$5:$U$1004,"Win")/B21)</f>
      </c>
      <c r="E21" s="23">
        <f>IFERROR(AVERAGEIFS(Trades!$T$5:$T$1004,Trades!$Z$5:$Z$1004,A21),"")</f>
      </c>
      <c r="F21" s="23">
        <f>IFERROR(SUMIFS(Trades!$R$5:$R$1004,Trades!$Z$5:$Z$1004,A21,Trades!$R$5:$R$1004,"&gt;0")/-SUMIFS(Trades!$R$5:$R$1004,Trades!$Z$5:$Z$1004,A21,Trades!$R$5:$R$1004,"&lt;0"),"")</f>
      </c>
      <c r="G21" s="18">
        <f>IF(A21="","",MAX(0,N(C21)))</f>
      </c>
      <c r="H21" s="18">
        <f>IF(A21="","",MIN(0,N(C21)))</f>
      </c>
    </row>
    <row r="22" spans="1:8" x14ac:dyDescent="0.25">
      <c r="A22" t="s">
        <v>107</v>
      </c>
      <c r="B22">
        <f>IF(A22="","",COUNTIFS(Trades!$Z$5:$Z$1004,A22,Trades!$U$5:$U$1004,"?*"))</f>
      </c>
      <c r="C22" s="18">
        <f>IF(A22="","",SUMIFS(Trades!$R$5:$R$1004,Trades!$Z$5:$Z$1004,A22))</f>
      </c>
      <c r="D22" s="22">
        <f>IF(OR(A22="",N(B22)=0),"",COUNTIFS(Trades!$Z$5:$Z$1004,A22,Trades!$U$5:$U$1004,"Win")/B22)</f>
      </c>
      <c r="E22" s="23">
        <f>IFERROR(AVERAGEIFS(Trades!$T$5:$T$1004,Trades!$Z$5:$Z$1004,A22),"")</f>
      </c>
      <c r="F22" s="23">
        <f>IFERROR(SUMIFS(Trades!$R$5:$R$1004,Trades!$Z$5:$Z$1004,A22,Trades!$R$5:$R$1004,"&gt;0")/-SUMIFS(Trades!$R$5:$R$1004,Trades!$Z$5:$Z$1004,A22,Trades!$R$5:$R$1004,"&lt;0"),"")</f>
      </c>
      <c r="G22" s="18">
        <f>IF(A22="","",MAX(0,N(C22)))</f>
      </c>
      <c r="H22" s="18">
        <f>IF(A22="","",MIN(0,N(C22)))</f>
      </c>
    </row>
    <row r="23" spans="1:8" x14ac:dyDescent="0.25">
      <c r="A23" t="s">
        <v>108</v>
      </c>
      <c r="B23">
        <f>IF(A23="","",COUNTIFS(Trades!$Z$5:$Z$1004,A23,Trades!$U$5:$U$1004,"?*"))</f>
      </c>
      <c r="C23" s="18">
        <f>IF(A23="","",SUMIFS(Trades!$R$5:$R$1004,Trades!$Z$5:$Z$1004,A23))</f>
      </c>
      <c r="D23" s="22">
        <f>IF(OR(A23="",N(B23)=0),"",COUNTIFS(Trades!$Z$5:$Z$1004,A23,Trades!$U$5:$U$1004,"Win")/B23)</f>
      </c>
      <c r="E23" s="23">
        <f>IFERROR(AVERAGEIFS(Trades!$T$5:$T$1004,Trades!$Z$5:$Z$1004,A23),"")</f>
      </c>
      <c r="F23" s="23">
        <f>IFERROR(SUMIFS(Trades!$R$5:$R$1004,Trades!$Z$5:$Z$1004,A23,Trades!$R$5:$R$1004,"&gt;0")/-SUMIFS(Trades!$R$5:$R$1004,Trades!$Z$5:$Z$1004,A23,Trades!$R$5:$R$1004,"&lt;0"),"")</f>
      </c>
      <c r="G23" s="18">
        <f>IF(A23="","",MAX(0,N(C23)))</f>
      </c>
      <c r="H23" s="18">
        <f>IF(A23="","",MIN(0,N(C23)))</f>
      </c>
    </row>
    <row r="24" spans="1:8" x14ac:dyDescent="0.25">
      <c r="A24" t="s">
        <v>109</v>
      </c>
      <c r="B24">
        <f>IF(A24="","",COUNTIFS(Trades!$Z$5:$Z$1004,A24,Trades!$U$5:$U$1004,"?*"))</f>
      </c>
      <c r="C24" s="18">
        <f>IF(A24="","",SUMIFS(Trades!$R$5:$R$1004,Trades!$Z$5:$Z$1004,A24))</f>
      </c>
      <c r="D24" s="22">
        <f>IF(OR(A24="",N(B24)=0),"",COUNTIFS(Trades!$Z$5:$Z$1004,A24,Trades!$U$5:$U$1004,"Win")/B24)</f>
      </c>
      <c r="E24" s="23">
        <f>IFERROR(AVERAGEIFS(Trades!$T$5:$T$1004,Trades!$Z$5:$Z$1004,A24),"")</f>
      </c>
      <c r="F24" s="23">
        <f>IFERROR(SUMIFS(Trades!$R$5:$R$1004,Trades!$Z$5:$Z$1004,A24,Trades!$R$5:$R$1004,"&gt;0")/-SUMIFS(Trades!$R$5:$R$1004,Trades!$Z$5:$Z$1004,A24,Trades!$R$5:$R$1004,"&lt;0"),"")</f>
      </c>
      <c r="G24" s="18">
        <f>IF(A24="","",MAX(0,N(C24)))</f>
      </c>
      <c r="H24" s="18">
        <f>IF(A24="","",MIN(0,N(C24)))</f>
      </c>
    </row>
    <row r="25" spans="1:8" x14ac:dyDescent="0.25">
      <c r="A25" t="s">
        <v>110</v>
      </c>
      <c r="B25">
        <f>IF(A25="","",COUNTIFS(Trades!$Z$5:$Z$1004,A25,Trades!$U$5:$U$1004,"?*"))</f>
      </c>
      <c r="C25" s="18">
        <f>IF(A25="","",SUMIFS(Trades!$R$5:$R$1004,Trades!$Z$5:$Z$1004,A25))</f>
      </c>
      <c r="D25" s="22">
        <f>IF(OR(A25="",N(B25)=0),"",COUNTIFS(Trades!$Z$5:$Z$1004,A25,Trades!$U$5:$U$1004,"Win")/B25)</f>
      </c>
      <c r="E25" s="23">
        <f>IFERROR(AVERAGEIFS(Trades!$T$5:$T$1004,Trades!$Z$5:$Z$1004,A25),"")</f>
      </c>
      <c r="F25" s="23">
        <f>IFERROR(SUMIFS(Trades!$R$5:$R$1004,Trades!$Z$5:$Z$1004,A25,Trades!$R$5:$R$1004,"&gt;0")/-SUMIFS(Trades!$R$5:$R$1004,Trades!$Z$5:$Z$1004,A25,Trades!$R$5:$R$1004,"&lt;0"),"")</f>
      </c>
      <c r="G25" s="18">
        <f>IF(A25="","",MAX(0,N(C25)))</f>
      </c>
      <c r="H25" s="18">
        <f>IF(A25="","",MIN(0,N(C25)))</f>
      </c>
    </row>
    <row r="27" spans="1:8" x14ac:dyDescent="0.25">
      <c r="A27" s="14" t="s">
        <v>111</v>
      </c>
      <c r="B27" s="14" t="s">
        <v>10</v>
      </c>
      <c r="C27" s="14" t="s">
        <v>82</v>
      </c>
      <c r="D27" s="14" t="s">
        <v>83</v>
      </c>
      <c r="E27" s="14" t="s">
        <v>89</v>
      </c>
      <c r="F27" s="14" t="s">
        <v>90</v>
      </c>
      <c r="G27" s="14" t="s">
        <v>91</v>
      </c>
      <c r="H27" s="14" t="s">
        <v>92</v>
      </c>
    </row>
    <row r="28" spans="1:8" x14ac:dyDescent="0.25">
      <c r="A28">
        <f>IF(Lists!A5="","",Lists!A5)</f>
      </c>
      <c r="B28">
        <f>IF(A28="","",COUNTIFS(Trades!$C$5:$C$1004,A28,Trades!$U$5:$U$1004,"?*"))</f>
      </c>
      <c r="C28" s="18">
        <f>IF(A28="","",SUMIFS(Trades!$R$5:$R$1004,Trades!$C$5:$C$1004,A28))</f>
      </c>
      <c r="D28" s="22">
        <f>IF(OR(A28="",N(B28)=0),"",COUNTIFS(Trades!$C$5:$C$1004,A28,Trades!$U$5:$U$1004,"Win")/B28)</f>
      </c>
      <c r="E28" s="23">
        <f>IFERROR(AVERAGEIFS(Trades!$T$5:$T$1004,Trades!$C$5:$C$1004,A28),"")</f>
      </c>
      <c r="F28" s="23">
        <f>IFERROR(SUMIFS(Trades!$R$5:$R$1004,Trades!$C$5:$C$1004,A28,Trades!$R$5:$R$1004,"&gt;0")/-SUMIFS(Trades!$R$5:$R$1004,Trades!$C$5:$C$1004,A28,Trades!$R$5:$R$1004,"&lt;0"),"")</f>
      </c>
      <c r="G28" s="18">
        <f>IF(A28="","",MAX(0,N(C28)))</f>
      </c>
      <c r="H28" s="18">
        <f>IF(A28="","",MIN(0,N(C28)))</f>
      </c>
    </row>
    <row r="29" spans="1:8" x14ac:dyDescent="0.25">
      <c r="A29">
        <f>IF(Lists!A6="","",Lists!A6)</f>
      </c>
      <c r="B29">
        <f>IF(A29="","",COUNTIFS(Trades!$C$5:$C$1004,A29,Trades!$U$5:$U$1004,"?*"))</f>
      </c>
      <c r="C29" s="18">
        <f>IF(A29="","",SUMIFS(Trades!$R$5:$R$1004,Trades!$C$5:$C$1004,A29))</f>
      </c>
      <c r="D29" s="22">
        <f>IF(OR(A29="",N(B29)=0),"",COUNTIFS(Trades!$C$5:$C$1004,A29,Trades!$U$5:$U$1004,"Win")/B29)</f>
      </c>
      <c r="E29" s="23">
        <f>IFERROR(AVERAGEIFS(Trades!$T$5:$T$1004,Trades!$C$5:$C$1004,A29),"")</f>
      </c>
      <c r="F29" s="23">
        <f>IFERROR(SUMIFS(Trades!$R$5:$R$1004,Trades!$C$5:$C$1004,A29,Trades!$R$5:$R$1004,"&gt;0")/-SUMIFS(Trades!$R$5:$R$1004,Trades!$C$5:$C$1004,A29,Trades!$R$5:$R$1004,"&lt;0"),"")</f>
      </c>
      <c r="G29" s="18">
        <f>IF(A29="","",MAX(0,N(C29)))</f>
      </c>
      <c r="H29" s="18">
        <f>IF(A29="","",MIN(0,N(C29)))</f>
      </c>
    </row>
    <row r="30" spans="1:8" x14ac:dyDescent="0.25">
      <c r="A30">
        <f>IF(Lists!A7="","",Lists!A7)</f>
      </c>
      <c r="B30">
        <f>IF(A30="","",COUNTIFS(Trades!$C$5:$C$1004,A30,Trades!$U$5:$U$1004,"?*"))</f>
      </c>
      <c r="C30" s="18">
        <f>IF(A30="","",SUMIFS(Trades!$R$5:$R$1004,Trades!$C$5:$C$1004,A30))</f>
      </c>
      <c r="D30" s="22">
        <f>IF(OR(A30="",N(B30)=0),"",COUNTIFS(Trades!$C$5:$C$1004,A30,Trades!$U$5:$U$1004,"Win")/B30)</f>
      </c>
      <c r="E30" s="23">
        <f>IFERROR(AVERAGEIFS(Trades!$T$5:$T$1004,Trades!$C$5:$C$1004,A30),"")</f>
      </c>
      <c r="F30" s="23">
        <f>IFERROR(SUMIFS(Trades!$R$5:$R$1004,Trades!$C$5:$C$1004,A30,Trades!$R$5:$R$1004,"&gt;0")/-SUMIFS(Trades!$R$5:$R$1004,Trades!$C$5:$C$1004,A30,Trades!$R$5:$R$1004,"&lt;0"),"")</f>
      </c>
      <c r="G30" s="18">
        <f>IF(A30="","",MAX(0,N(C30)))</f>
      </c>
      <c r="H30" s="18">
        <f>IF(A30="","",MIN(0,N(C30)))</f>
      </c>
    </row>
    <row r="31" spans="1:8" x14ac:dyDescent="0.25">
      <c r="A31">
        <f>IF(Lists!A8="","",Lists!A8)</f>
      </c>
      <c r="B31">
        <f>IF(A31="","",COUNTIFS(Trades!$C$5:$C$1004,A31,Trades!$U$5:$U$1004,"?*"))</f>
      </c>
      <c r="C31" s="18">
        <f>IF(A31="","",SUMIFS(Trades!$R$5:$R$1004,Trades!$C$5:$C$1004,A31))</f>
      </c>
      <c r="D31" s="22">
        <f>IF(OR(A31="",N(B31)=0),"",COUNTIFS(Trades!$C$5:$C$1004,A31,Trades!$U$5:$U$1004,"Win")/B31)</f>
      </c>
      <c r="E31" s="23">
        <f>IFERROR(AVERAGEIFS(Trades!$T$5:$T$1004,Trades!$C$5:$C$1004,A31),"")</f>
      </c>
      <c r="F31" s="23">
        <f>IFERROR(SUMIFS(Trades!$R$5:$R$1004,Trades!$C$5:$C$1004,A31,Trades!$R$5:$R$1004,"&gt;0")/-SUMIFS(Trades!$R$5:$R$1004,Trades!$C$5:$C$1004,A31,Trades!$R$5:$R$1004,"&lt;0"),"")</f>
      </c>
      <c r="G31" s="18">
        <f>IF(A31="","",MAX(0,N(C31)))</f>
      </c>
      <c r="H31" s="18">
        <f>IF(A31="","",MIN(0,N(C31)))</f>
      </c>
    </row>
    <row r="32" spans="1:8" x14ac:dyDescent="0.25">
      <c r="A32">
        <f>IF(Lists!A9="","",Lists!A9)</f>
      </c>
      <c r="B32">
        <f>IF(A32="","",COUNTIFS(Trades!$C$5:$C$1004,A32,Trades!$U$5:$U$1004,"?*"))</f>
      </c>
      <c r="C32" s="18">
        <f>IF(A32="","",SUMIFS(Trades!$R$5:$R$1004,Trades!$C$5:$C$1004,A32))</f>
      </c>
      <c r="D32" s="22">
        <f>IF(OR(A32="",N(B32)=0),"",COUNTIFS(Trades!$C$5:$C$1004,A32,Trades!$U$5:$U$1004,"Win")/B32)</f>
      </c>
      <c r="E32" s="23">
        <f>IFERROR(AVERAGEIFS(Trades!$T$5:$T$1004,Trades!$C$5:$C$1004,A32),"")</f>
      </c>
      <c r="F32" s="23">
        <f>IFERROR(SUMIFS(Trades!$R$5:$R$1004,Trades!$C$5:$C$1004,A32,Trades!$R$5:$R$1004,"&gt;0")/-SUMIFS(Trades!$R$5:$R$1004,Trades!$C$5:$C$1004,A32,Trades!$R$5:$R$1004,"&lt;0"),"")</f>
      </c>
      <c r="G32" s="18">
        <f>IF(A32="","",MAX(0,N(C32)))</f>
      </c>
      <c r="H32" s="18">
        <f>IF(A32="","",MIN(0,N(C32)))</f>
      </c>
    </row>
    <row r="33" spans="1:8" x14ac:dyDescent="0.25">
      <c r="A33">
        <f>IF(Lists!A10="","",Lists!A10)</f>
      </c>
      <c r="B33">
        <f>IF(A33="","",COUNTIFS(Trades!$C$5:$C$1004,A33,Trades!$U$5:$U$1004,"?*"))</f>
      </c>
      <c r="C33" s="18">
        <f>IF(A33="","",SUMIFS(Trades!$R$5:$R$1004,Trades!$C$5:$C$1004,A33))</f>
      </c>
      <c r="D33" s="22">
        <f>IF(OR(A33="",N(B33)=0),"",COUNTIFS(Trades!$C$5:$C$1004,A33,Trades!$U$5:$U$1004,"Win")/B33)</f>
      </c>
      <c r="E33" s="23">
        <f>IFERROR(AVERAGEIFS(Trades!$T$5:$T$1004,Trades!$C$5:$C$1004,A33),"")</f>
      </c>
      <c r="F33" s="23">
        <f>IFERROR(SUMIFS(Trades!$R$5:$R$1004,Trades!$C$5:$C$1004,A33,Trades!$R$5:$R$1004,"&gt;0")/-SUMIFS(Trades!$R$5:$R$1004,Trades!$C$5:$C$1004,A33,Trades!$R$5:$R$1004,"&lt;0"),"")</f>
      </c>
      <c r="G33" s="18">
        <f>IF(A33="","",MAX(0,N(C33)))</f>
      </c>
      <c r="H33" s="18">
        <f>IF(A33="","",MIN(0,N(C33)))</f>
      </c>
    </row>
  </sheetData>
  <conditionalFormatting sqref="C5:C12">
    <cfRule type="cellIs" dxfId="10" priority="1" operator="greaterThan">
      <formula>0</formula>
    </cfRule>
    <cfRule type="cellIs" dxfId="11" priority="2" operator="lessThan">
      <formula>0</formula>
    </cfRule>
  </conditionalFormatting>
  <conditionalFormatting sqref="C15:C18">
    <cfRule type="cellIs" dxfId="12" priority="3" operator="greaterThan">
      <formula>0</formula>
    </cfRule>
    <cfRule type="cellIs" dxfId="13" priority="4" operator="lessThan">
      <formula>0</formula>
    </cfRule>
  </conditionalFormatting>
  <conditionalFormatting sqref="C21:C25">
    <cfRule type="cellIs" dxfId="14" priority="5" operator="greaterThan">
      <formula>0</formula>
    </cfRule>
    <cfRule type="cellIs" dxfId="15" priority="6" operator="lessThan">
      <formula>0</formula>
    </cfRule>
  </conditionalFormatting>
  <conditionalFormatting sqref="C28:C33">
    <cfRule type="cellIs" dxfId="16" priority="7" operator="greaterThan">
      <formula>0</formula>
    </cfRule>
    <cfRule type="cellIs" dxfId="17" priority="8" operator="lessThan">
      <formula>0</formula>
    </cfRule>
  </conditionalFormatting>
  <hyperlinks>
    <hyperlink ref="K1" location="'Dashboard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4" width="12" customWidth="1"/>
    <col min="5" max="9" width="10" customWidth="1"/>
    <col min="10" max="10" width="14" customWidth="1"/>
    <col min="11" max="11" width="3" customWidth="1"/>
    <col min="12" max="12" width="20" customWidth="1"/>
    <col min="13" max="13" width="10" customWidth="1"/>
  </cols>
  <sheetData>
    <row r="1" spans="1:8" x14ac:dyDescent="0.25">
      <c r="A1" s="13" t="s">
        <v>13</v>
      </c>
      <c r="H1" s="5" t="s">
        <v>31</v>
      </c>
    </row>
    <row r="2" spans="1:1" x14ac:dyDescent="0.25">
      <c r="A2" s="2" t="s">
        <v>112</v>
      </c>
    </row>
    <row r="4" spans="1:13" x14ac:dyDescent="0.25">
      <c r="A4" s="14" t="s">
        <v>35</v>
      </c>
      <c r="B4" s="14" t="s">
        <v>113</v>
      </c>
      <c r="C4" s="14" t="s">
        <v>114</v>
      </c>
      <c r="D4" s="14" t="s">
        <v>115</v>
      </c>
      <c r="E4" s="14" t="s">
        <v>116</v>
      </c>
      <c r="F4" s="14" t="s">
        <v>117</v>
      </c>
      <c r="G4" s="14" t="s">
        <v>118</v>
      </c>
      <c r="H4" s="14" t="s">
        <v>119</v>
      </c>
      <c r="I4" s="14" t="s">
        <v>120</v>
      </c>
      <c r="J4" s="14" t="s">
        <v>121</v>
      </c>
      <c r="L4" s="14" t="s">
        <v>122</v>
      </c>
      <c r="M4" s="14" t="s">
        <v>123</v>
      </c>
    </row>
    <row r="5" spans="1:13" x14ac:dyDescent="0.25">
      <c r="A5" t="s">
        <v>59</v>
      </c>
      <c r="B5" t="s">
        <v>124</v>
      </c>
      <c r="C5" t="s">
        <v>125</v>
      </c>
      <c r="D5" s="15">
        <v>46267</v>
      </c>
      <c r="E5" t="s">
        <v>126</v>
      </c>
      <c r="F5" s="24">
        <v>165</v>
      </c>
      <c r="G5" s="24">
        <v>80</v>
      </c>
      <c r="H5" s="24">
        <v>0</v>
      </c>
      <c r="I5" s="25">
        <f>IF(A5="","",N(H5)-N(F5)-N(G5))</f>
      </c>
      <c r="J5" s="26">
        <f>IF(OR(A5="",N(F5)+N(G5)=0),"",N(H5)/(N(F5)+N(G5)))</f>
      </c>
      <c r="L5" t="s">
        <v>127</v>
      </c>
      <c r="M5" s="27">
        <f>F56+G56</f>
      </c>
    </row>
    <row r="6" spans="1:13" x14ac:dyDescent="0.25">
      <c r="A6" t="s">
        <v>78</v>
      </c>
      <c r="B6" t="s">
        <v>124</v>
      </c>
      <c r="C6" t="s">
        <v>128</v>
      </c>
      <c r="D6" s="15">
        <v>46296</v>
      </c>
      <c r="E6" t="s">
        <v>129</v>
      </c>
      <c r="F6" s="24">
        <v>130</v>
      </c>
      <c r="G6" s="24">
        <v>0</v>
      </c>
      <c r="H6" s="24">
        <v>1200</v>
      </c>
      <c r="I6" s="25">
        <f>IF(A6="","",N(H6)-N(F6)-N(G6))</f>
      </c>
      <c r="J6" s="26">
        <f>IF(OR(A6="",N(F6)+N(G6)=0),"",N(H6)/(N(F6)+N(G6)))</f>
      </c>
      <c r="L6" t="s">
        <v>119</v>
      </c>
      <c r="M6" s="27">
        <f>H56</f>
      </c>
    </row>
    <row r="7" spans="4:10" x14ac:dyDescent="0.25">
      <c r="D7" s="15"/>
      <c r="F7" s="24"/>
      <c r="G7" s="24"/>
      <c r="H7" s="24"/>
      <c r="I7" s="25">
        <f>IF(A7="","",N(H7)-N(F7)-N(G7))</f>
      </c>
      <c r="J7" s="26">
        <f>IF(OR(A7="",N(F7)+N(G7)=0),"",N(H7)/(N(F7)+N(G7)))</f>
      </c>
    </row>
    <row r="8" spans="4:10" x14ac:dyDescent="0.25">
      <c r="D8" s="15"/>
      <c r="F8" s="24"/>
      <c r="G8" s="24"/>
      <c r="H8" s="24"/>
      <c r="I8" s="25">
        <f>IF(A8="","",N(H8)-N(F8)-N(G8))</f>
      </c>
      <c r="J8" s="26">
        <f>IF(OR(A8="",N(F8)+N(G8)=0),"",N(H8)/(N(F8)+N(G8)))</f>
      </c>
    </row>
    <row r="9" spans="4:10" x14ac:dyDescent="0.25">
      <c r="D9" s="15"/>
      <c r="F9" s="24"/>
      <c r="G9" s="24"/>
      <c r="H9" s="24"/>
      <c r="I9" s="25">
        <f>IF(A9="","",N(H9)-N(F9)-N(G9))</f>
      </c>
      <c r="J9" s="26">
        <f>IF(OR(A9="",N(F9)+N(G9)=0),"",N(H9)/(N(F9)+N(G9)))</f>
      </c>
    </row>
    <row r="10" spans="4:10" x14ac:dyDescent="0.25">
      <c r="D10" s="15"/>
      <c r="F10" s="24"/>
      <c r="G10" s="24"/>
      <c r="H10" s="24"/>
      <c r="I10" s="25">
        <f>IF(A10="","",N(H10)-N(F10)-N(G10))</f>
      </c>
      <c r="J10" s="26">
        <f>IF(OR(A10="",N(F10)+N(G10)=0),"",N(H10)/(N(F10)+N(G10)))</f>
      </c>
    </row>
    <row r="11" spans="4:10" x14ac:dyDescent="0.25">
      <c r="D11" s="15"/>
      <c r="F11" s="24"/>
      <c r="G11" s="24"/>
      <c r="H11" s="24"/>
      <c r="I11" s="25">
        <f>IF(A11="","",N(H11)-N(F11)-N(G11))</f>
      </c>
      <c r="J11" s="26">
        <f>IF(OR(A11="",N(F11)+N(G11)=0),"",N(H11)/(N(F11)+N(G11)))</f>
      </c>
    </row>
    <row r="12" spans="4:10" x14ac:dyDescent="0.25">
      <c r="D12" s="15"/>
      <c r="F12" s="24"/>
      <c r="G12" s="24"/>
      <c r="H12" s="24"/>
      <c r="I12" s="25">
        <f>IF(A12="","",N(H12)-N(F12)-N(G12))</f>
      </c>
      <c r="J12" s="26">
        <f>IF(OR(A12="",N(F12)+N(G12)=0),"",N(H12)/(N(F12)+N(G12)))</f>
      </c>
    </row>
    <row r="13" spans="4:10" x14ac:dyDescent="0.25">
      <c r="D13" s="15"/>
      <c r="F13" s="24"/>
      <c r="G13" s="24"/>
      <c r="H13" s="24"/>
      <c r="I13" s="25">
        <f>IF(A13="","",N(H13)-N(F13)-N(G13))</f>
      </c>
      <c r="J13" s="26">
        <f>IF(OR(A13="",N(F13)+N(G13)=0),"",N(H13)/(N(F13)+N(G13)))</f>
      </c>
    </row>
    <row r="14" spans="4:10" x14ac:dyDescent="0.25">
      <c r="D14" s="15"/>
      <c r="F14" s="24"/>
      <c r="G14" s="24"/>
      <c r="H14" s="24"/>
      <c r="I14" s="25">
        <f>IF(A14="","",N(H14)-N(F14)-N(G14))</f>
      </c>
      <c r="J14" s="26">
        <f>IF(OR(A14="",N(F14)+N(G14)=0),"",N(H14)/(N(F14)+N(G14)))</f>
      </c>
    </row>
    <row r="15" spans="4:10" x14ac:dyDescent="0.25">
      <c r="D15" s="15"/>
      <c r="F15" s="24"/>
      <c r="G15" s="24"/>
      <c r="H15" s="24"/>
      <c r="I15" s="25">
        <f>IF(A15="","",N(H15)-N(F15)-N(G15))</f>
      </c>
      <c r="J15" s="26">
        <f>IF(OR(A15="",N(F15)+N(G15)=0),"",N(H15)/(N(F15)+N(G15)))</f>
      </c>
    </row>
    <row r="16" spans="4:10" x14ac:dyDescent="0.25">
      <c r="D16" s="15"/>
      <c r="F16" s="24"/>
      <c r="G16" s="24"/>
      <c r="H16" s="24"/>
      <c r="I16" s="25">
        <f>IF(A16="","",N(H16)-N(F16)-N(G16))</f>
      </c>
      <c r="J16" s="26">
        <f>IF(OR(A16="",N(F16)+N(G16)=0),"",N(H16)/(N(F16)+N(G16)))</f>
      </c>
    </row>
    <row r="17" spans="4:10" x14ac:dyDescent="0.25">
      <c r="D17" s="15"/>
      <c r="F17" s="24"/>
      <c r="G17" s="24"/>
      <c r="H17" s="24"/>
      <c r="I17" s="25">
        <f>IF(A17="","",N(H17)-N(F17)-N(G17))</f>
      </c>
      <c r="J17" s="26">
        <f>IF(OR(A17="",N(F17)+N(G17)=0),"",N(H17)/(N(F17)+N(G17)))</f>
      </c>
    </row>
    <row r="18" spans="4:10" x14ac:dyDescent="0.25">
      <c r="D18" s="15"/>
      <c r="F18" s="24"/>
      <c r="G18" s="24"/>
      <c r="H18" s="24"/>
      <c r="I18" s="25">
        <f>IF(A18="","",N(H18)-N(F18)-N(G18))</f>
      </c>
      <c r="J18" s="26">
        <f>IF(OR(A18="",N(F18)+N(G18)=0),"",N(H18)/(N(F18)+N(G18)))</f>
      </c>
    </row>
    <row r="19" spans="4:10" x14ac:dyDescent="0.25">
      <c r="D19" s="15"/>
      <c r="F19" s="24"/>
      <c r="G19" s="24"/>
      <c r="H19" s="24"/>
      <c r="I19" s="25">
        <f>IF(A19="","",N(H19)-N(F19)-N(G19))</f>
      </c>
      <c r="J19" s="26">
        <f>IF(OR(A19="",N(F19)+N(G19)=0),"",N(H19)/(N(F19)+N(G19)))</f>
      </c>
    </row>
    <row r="20" spans="4:10" x14ac:dyDescent="0.25">
      <c r="D20" s="15"/>
      <c r="F20" s="24"/>
      <c r="G20" s="24"/>
      <c r="H20" s="24"/>
      <c r="I20" s="25">
        <f>IF(A20="","",N(H20)-N(F20)-N(G20))</f>
      </c>
      <c r="J20" s="26">
        <f>IF(OR(A20="",N(F20)+N(G20)=0),"",N(H20)/(N(F20)+N(G20)))</f>
      </c>
    </row>
    <row r="21" spans="4:10" x14ac:dyDescent="0.25">
      <c r="D21" s="15"/>
      <c r="F21" s="24"/>
      <c r="G21" s="24"/>
      <c r="H21" s="24"/>
      <c r="I21" s="25">
        <f>IF(A21="","",N(H21)-N(F21)-N(G21))</f>
      </c>
      <c r="J21" s="26">
        <f>IF(OR(A21="",N(F21)+N(G21)=0),"",N(H21)/(N(F21)+N(G21)))</f>
      </c>
    </row>
    <row r="22" spans="4:10" x14ac:dyDescent="0.25">
      <c r="D22" s="15"/>
      <c r="F22" s="24"/>
      <c r="G22" s="24"/>
      <c r="H22" s="24"/>
      <c r="I22" s="25">
        <f>IF(A22="","",N(H22)-N(F22)-N(G22))</f>
      </c>
      <c r="J22" s="26">
        <f>IF(OR(A22="",N(F22)+N(G22)=0),"",N(H22)/(N(F22)+N(G22)))</f>
      </c>
    </row>
    <row r="23" spans="4:10" x14ac:dyDescent="0.25">
      <c r="D23" s="15"/>
      <c r="F23" s="24"/>
      <c r="G23" s="24"/>
      <c r="H23" s="24"/>
      <c r="I23" s="25">
        <f>IF(A23="","",N(H23)-N(F23)-N(G23))</f>
      </c>
      <c r="J23" s="26">
        <f>IF(OR(A23="",N(F23)+N(G23)=0),"",N(H23)/(N(F23)+N(G23)))</f>
      </c>
    </row>
    <row r="24" spans="4:10" x14ac:dyDescent="0.25">
      <c r="D24" s="15"/>
      <c r="F24" s="24"/>
      <c r="G24" s="24"/>
      <c r="H24" s="24"/>
      <c r="I24" s="25">
        <f>IF(A24="","",N(H24)-N(F24)-N(G24))</f>
      </c>
      <c r="J24" s="26">
        <f>IF(OR(A24="",N(F24)+N(G24)=0),"",N(H24)/(N(F24)+N(G24)))</f>
      </c>
    </row>
    <row r="25" spans="4:10" x14ac:dyDescent="0.25">
      <c r="D25" s="15"/>
      <c r="F25" s="24"/>
      <c r="G25" s="24"/>
      <c r="H25" s="24"/>
      <c r="I25" s="25">
        <f>IF(A25="","",N(H25)-N(F25)-N(G25))</f>
      </c>
      <c r="J25" s="26">
        <f>IF(OR(A25="",N(F25)+N(G25)=0),"",N(H25)/(N(F25)+N(G25)))</f>
      </c>
    </row>
    <row r="26" spans="4:10" x14ac:dyDescent="0.25">
      <c r="D26" s="15"/>
      <c r="F26" s="24"/>
      <c r="G26" s="24"/>
      <c r="H26" s="24"/>
      <c r="I26" s="25">
        <f>IF(A26="","",N(H26)-N(F26)-N(G26))</f>
      </c>
      <c r="J26" s="26">
        <f>IF(OR(A26="",N(F26)+N(G26)=0),"",N(H26)/(N(F26)+N(G26)))</f>
      </c>
    </row>
    <row r="27" spans="4:10" x14ac:dyDescent="0.25">
      <c r="D27" s="15"/>
      <c r="F27" s="24"/>
      <c r="G27" s="24"/>
      <c r="H27" s="24"/>
      <c r="I27" s="25">
        <f>IF(A27="","",N(H27)-N(F27)-N(G27))</f>
      </c>
      <c r="J27" s="26">
        <f>IF(OR(A27="",N(F27)+N(G27)=0),"",N(H27)/(N(F27)+N(G27)))</f>
      </c>
    </row>
    <row r="28" spans="4:10" x14ac:dyDescent="0.25">
      <c r="D28" s="15"/>
      <c r="F28" s="24"/>
      <c r="G28" s="24"/>
      <c r="H28" s="24"/>
      <c r="I28" s="25">
        <f>IF(A28="","",N(H28)-N(F28)-N(G28))</f>
      </c>
      <c r="J28" s="26">
        <f>IF(OR(A28="",N(F28)+N(G28)=0),"",N(H28)/(N(F28)+N(G28)))</f>
      </c>
    </row>
    <row r="29" spans="4:10" x14ac:dyDescent="0.25">
      <c r="D29" s="15"/>
      <c r="F29" s="24"/>
      <c r="G29" s="24"/>
      <c r="H29" s="24"/>
      <c r="I29" s="25">
        <f>IF(A29="","",N(H29)-N(F29)-N(G29))</f>
      </c>
      <c r="J29" s="26">
        <f>IF(OR(A29="",N(F29)+N(G29)=0),"",N(H29)/(N(F29)+N(G29)))</f>
      </c>
    </row>
    <row r="30" spans="4:10" x14ac:dyDescent="0.25">
      <c r="D30" s="15"/>
      <c r="F30" s="24"/>
      <c r="G30" s="24"/>
      <c r="H30" s="24"/>
      <c r="I30" s="25">
        <f>IF(A30="","",N(H30)-N(F30)-N(G30))</f>
      </c>
      <c r="J30" s="26">
        <f>IF(OR(A30="",N(F30)+N(G30)=0),"",N(H30)/(N(F30)+N(G30)))</f>
      </c>
    </row>
    <row r="31" spans="4:10" x14ac:dyDescent="0.25">
      <c r="D31" s="15"/>
      <c r="F31" s="24"/>
      <c r="G31" s="24"/>
      <c r="H31" s="24"/>
      <c r="I31" s="25">
        <f>IF(A31="","",N(H31)-N(F31)-N(G31))</f>
      </c>
      <c r="J31" s="26">
        <f>IF(OR(A31="",N(F31)+N(G31)=0),"",N(H31)/(N(F31)+N(G31)))</f>
      </c>
    </row>
    <row r="32" spans="4:10" x14ac:dyDescent="0.25">
      <c r="D32" s="15"/>
      <c r="F32" s="24"/>
      <c r="G32" s="24"/>
      <c r="H32" s="24"/>
      <c r="I32" s="25">
        <f>IF(A32="","",N(H32)-N(F32)-N(G32))</f>
      </c>
      <c r="J32" s="26">
        <f>IF(OR(A32="",N(F32)+N(G32)=0),"",N(H32)/(N(F32)+N(G32)))</f>
      </c>
    </row>
    <row r="33" spans="4:10" x14ac:dyDescent="0.25">
      <c r="D33" s="15"/>
      <c r="F33" s="24"/>
      <c r="G33" s="24"/>
      <c r="H33" s="24"/>
      <c r="I33" s="25">
        <f>IF(A33="","",N(H33)-N(F33)-N(G33))</f>
      </c>
      <c r="J33" s="26">
        <f>IF(OR(A33="",N(F33)+N(G33)=0),"",N(H33)/(N(F33)+N(G33)))</f>
      </c>
    </row>
    <row r="34" spans="4:10" x14ac:dyDescent="0.25">
      <c r="D34" s="15"/>
      <c r="F34" s="24"/>
      <c r="G34" s="24"/>
      <c r="H34" s="24"/>
      <c r="I34" s="25">
        <f>IF(A34="","",N(H34)-N(F34)-N(G34))</f>
      </c>
      <c r="J34" s="26">
        <f>IF(OR(A34="",N(F34)+N(G34)=0),"",N(H34)/(N(F34)+N(G34)))</f>
      </c>
    </row>
    <row r="35" spans="4:10" x14ac:dyDescent="0.25">
      <c r="D35" s="15"/>
      <c r="F35" s="24"/>
      <c r="G35" s="24"/>
      <c r="H35" s="24"/>
      <c r="I35" s="25">
        <f>IF(A35="","",N(H35)-N(F35)-N(G35))</f>
      </c>
      <c r="J35" s="26">
        <f>IF(OR(A35="",N(F35)+N(G35)=0),"",N(H35)/(N(F35)+N(G35)))</f>
      </c>
    </row>
    <row r="36" spans="4:10" x14ac:dyDescent="0.25">
      <c r="D36" s="15"/>
      <c r="F36" s="24"/>
      <c r="G36" s="24"/>
      <c r="H36" s="24"/>
      <c r="I36" s="25">
        <f>IF(A36="","",N(H36)-N(F36)-N(G36))</f>
      </c>
      <c r="J36" s="26">
        <f>IF(OR(A36="",N(F36)+N(G36)=0),"",N(H36)/(N(F36)+N(G36)))</f>
      </c>
    </row>
    <row r="37" spans="4:10" x14ac:dyDescent="0.25">
      <c r="D37" s="15"/>
      <c r="F37" s="24"/>
      <c r="G37" s="24"/>
      <c r="H37" s="24"/>
      <c r="I37" s="25">
        <f>IF(A37="","",N(H37)-N(F37)-N(G37))</f>
      </c>
      <c r="J37" s="26">
        <f>IF(OR(A37="",N(F37)+N(G37)=0),"",N(H37)/(N(F37)+N(G37)))</f>
      </c>
    </row>
    <row r="38" spans="4:10" x14ac:dyDescent="0.25">
      <c r="D38" s="15"/>
      <c r="F38" s="24"/>
      <c r="G38" s="24"/>
      <c r="H38" s="24"/>
      <c r="I38" s="25">
        <f>IF(A38="","",N(H38)-N(F38)-N(G38))</f>
      </c>
      <c r="J38" s="26">
        <f>IF(OR(A38="",N(F38)+N(G38)=0),"",N(H38)/(N(F38)+N(G38)))</f>
      </c>
    </row>
    <row r="39" spans="4:10" x14ac:dyDescent="0.25">
      <c r="D39" s="15"/>
      <c r="F39" s="24"/>
      <c r="G39" s="24"/>
      <c r="H39" s="24"/>
      <c r="I39" s="25">
        <f>IF(A39="","",N(H39)-N(F39)-N(G39))</f>
      </c>
      <c r="J39" s="26">
        <f>IF(OR(A39="",N(F39)+N(G39)=0),"",N(H39)/(N(F39)+N(G39)))</f>
      </c>
    </row>
    <row r="40" spans="4:10" x14ac:dyDescent="0.25">
      <c r="D40" s="15"/>
      <c r="F40" s="24"/>
      <c r="G40" s="24"/>
      <c r="H40" s="24"/>
      <c r="I40" s="25">
        <f>IF(A40="","",N(H40)-N(F40)-N(G40))</f>
      </c>
      <c r="J40" s="26">
        <f>IF(OR(A40="",N(F40)+N(G40)=0),"",N(H40)/(N(F40)+N(G40)))</f>
      </c>
    </row>
    <row r="41" spans="4:10" x14ac:dyDescent="0.25">
      <c r="D41" s="15"/>
      <c r="F41" s="24"/>
      <c r="G41" s="24"/>
      <c r="H41" s="24"/>
      <c r="I41" s="25">
        <f>IF(A41="","",N(H41)-N(F41)-N(G41))</f>
      </c>
      <c r="J41" s="26">
        <f>IF(OR(A41="",N(F41)+N(G41)=0),"",N(H41)/(N(F41)+N(G41)))</f>
      </c>
    </row>
    <row r="42" spans="4:10" x14ac:dyDescent="0.25">
      <c r="D42" s="15"/>
      <c r="F42" s="24"/>
      <c r="G42" s="24"/>
      <c r="H42" s="24"/>
      <c r="I42" s="25">
        <f>IF(A42="","",N(H42)-N(F42)-N(G42))</f>
      </c>
      <c r="J42" s="26">
        <f>IF(OR(A42="",N(F42)+N(G42)=0),"",N(H42)/(N(F42)+N(G42)))</f>
      </c>
    </row>
    <row r="43" spans="4:10" x14ac:dyDescent="0.25">
      <c r="D43" s="15"/>
      <c r="F43" s="24"/>
      <c r="G43" s="24"/>
      <c r="H43" s="24"/>
      <c r="I43" s="25">
        <f>IF(A43="","",N(H43)-N(F43)-N(G43))</f>
      </c>
      <c r="J43" s="26">
        <f>IF(OR(A43="",N(F43)+N(G43)=0),"",N(H43)/(N(F43)+N(G43)))</f>
      </c>
    </row>
    <row r="44" spans="4:10" x14ac:dyDescent="0.25">
      <c r="D44" s="15"/>
      <c r="F44" s="24"/>
      <c r="G44" s="24"/>
      <c r="H44" s="24"/>
      <c r="I44" s="25">
        <f>IF(A44="","",N(H44)-N(F44)-N(G44))</f>
      </c>
      <c r="J44" s="26">
        <f>IF(OR(A44="",N(F44)+N(G44)=0),"",N(H44)/(N(F44)+N(G44)))</f>
      </c>
    </row>
    <row r="45" spans="4:10" x14ac:dyDescent="0.25">
      <c r="D45" s="15"/>
      <c r="F45" s="24"/>
      <c r="G45" s="24"/>
      <c r="H45" s="24"/>
      <c r="I45" s="25">
        <f>IF(A45="","",N(H45)-N(F45)-N(G45))</f>
      </c>
      <c r="J45" s="26">
        <f>IF(OR(A45="",N(F45)+N(G45)=0),"",N(H45)/(N(F45)+N(G45)))</f>
      </c>
    </row>
    <row r="46" spans="4:10" x14ac:dyDescent="0.25">
      <c r="D46" s="15"/>
      <c r="F46" s="24"/>
      <c r="G46" s="24"/>
      <c r="H46" s="24"/>
      <c r="I46" s="25">
        <f>IF(A46="","",N(H46)-N(F46)-N(G46))</f>
      </c>
      <c r="J46" s="26">
        <f>IF(OR(A46="",N(F46)+N(G46)=0),"",N(H46)/(N(F46)+N(G46)))</f>
      </c>
    </row>
    <row r="47" spans="4:10" x14ac:dyDescent="0.25">
      <c r="D47" s="15"/>
      <c r="F47" s="24"/>
      <c r="G47" s="24"/>
      <c r="H47" s="24"/>
      <c r="I47" s="25">
        <f>IF(A47="","",N(H47)-N(F47)-N(G47))</f>
      </c>
      <c r="J47" s="26">
        <f>IF(OR(A47="",N(F47)+N(G47)=0),"",N(H47)/(N(F47)+N(G47)))</f>
      </c>
    </row>
    <row r="48" spans="4:10" x14ac:dyDescent="0.25">
      <c r="D48" s="15"/>
      <c r="F48" s="24"/>
      <c r="G48" s="24"/>
      <c r="H48" s="24"/>
      <c r="I48" s="25">
        <f>IF(A48="","",N(H48)-N(F48)-N(G48))</f>
      </c>
      <c r="J48" s="26">
        <f>IF(OR(A48="",N(F48)+N(G48)=0),"",N(H48)/(N(F48)+N(G48)))</f>
      </c>
    </row>
    <row r="49" spans="4:10" x14ac:dyDescent="0.25">
      <c r="D49" s="15"/>
      <c r="F49" s="24"/>
      <c r="G49" s="24"/>
      <c r="H49" s="24"/>
      <c r="I49" s="25">
        <f>IF(A49="","",N(H49)-N(F49)-N(G49))</f>
      </c>
      <c r="J49" s="26">
        <f>IF(OR(A49="",N(F49)+N(G49)=0),"",N(H49)/(N(F49)+N(G49)))</f>
      </c>
    </row>
    <row r="50" spans="4:10" x14ac:dyDescent="0.25">
      <c r="D50" s="15"/>
      <c r="F50" s="24"/>
      <c r="G50" s="24"/>
      <c r="H50" s="24"/>
      <c r="I50" s="25">
        <f>IF(A50="","",N(H50)-N(F50)-N(G50))</f>
      </c>
      <c r="J50" s="26">
        <f>IF(OR(A50="",N(F50)+N(G50)=0),"",N(H50)/(N(F50)+N(G50)))</f>
      </c>
    </row>
    <row r="51" spans="4:10" x14ac:dyDescent="0.25">
      <c r="D51" s="15"/>
      <c r="F51" s="24"/>
      <c r="G51" s="24"/>
      <c r="H51" s="24"/>
      <c r="I51" s="25">
        <f>IF(A51="","",N(H51)-N(F51)-N(G51))</f>
      </c>
      <c r="J51" s="26">
        <f>IF(OR(A51="",N(F51)+N(G51)=0),"",N(H51)/(N(F51)+N(G51)))</f>
      </c>
    </row>
    <row r="52" spans="4:10" x14ac:dyDescent="0.25">
      <c r="D52" s="15"/>
      <c r="F52" s="24"/>
      <c r="G52" s="24"/>
      <c r="H52" s="24"/>
      <c r="I52" s="25">
        <f>IF(A52="","",N(H52)-N(F52)-N(G52))</f>
      </c>
      <c r="J52" s="26">
        <f>IF(OR(A52="",N(F52)+N(G52)=0),"",N(H52)/(N(F52)+N(G52)))</f>
      </c>
    </row>
    <row r="53" spans="4:10" x14ac:dyDescent="0.25">
      <c r="D53" s="15"/>
      <c r="F53" s="24"/>
      <c r="G53" s="24"/>
      <c r="H53" s="24"/>
      <c r="I53" s="25">
        <f>IF(A53="","",N(H53)-N(F53)-N(G53))</f>
      </c>
      <c r="J53" s="26">
        <f>IF(OR(A53="",N(F53)+N(G53)=0),"",N(H53)/(N(F53)+N(G53)))</f>
      </c>
    </row>
    <row r="54" spans="4:10" x14ac:dyDescent="0.25">
      <c r="D54" s="15"/>
      <c r="F54" s="24"/>
      <c r="G54" s="24"/>
      <c r="H54" s="24"/>
      <c r="I54" s="25">
        <f>IF(A54="","",N(H54)-N(F54)-N(G54))</f>
      </c>
      <c r="J54" s="26">
        <f>IF(OR(A54="",N(F54)+N(G54)=0),"",N(H54)/(N(F54)+N(G54)))</f>
      </c>
    </row>
    <row r="56" spans="1:10" s="4" customFormat="1" x14ac:dyDescent="0.25">
      <c r="A56" s="4" t="s">
        <v>130</v>
      </c>
      <c r="F56" s="28">
        <f>SUM(F5:F54)</f>
      </c>
      <c r="G56" s="28">
        <f>SUM(G5:G54)</f>
      </c>
      <c r="H56" s="28">
        <f>SUM(H5:H54)</f>
      </c>
      <c r="I56" s="28">
        <f>SUM(I5:I54)</f>
      </c>
      <c r="J56" s="29">
        <f>IF(F56+G56=0,"",H56/(F56+G56))</f>
      </c>
    </row>
  </sheetData>
  <conditionalFormatting sqref="I5:I54">
    <cfRule type="cellIs" dxfId="18" priority="1" operator="greaterThan">
      <formula>0</formula>
    </cfRule>
    <cfRule type="cellIs" dxfId="19" priority="2" operator="lessThan">
      <formula>0</formula>
    </cfRule>
  </conditionalFormatting>
  <dataValidations count="2">
    <dataValidation type="list" allowBlank="1" sqref="C5:C54">
      <formula1>"Evaluation,Funded"</formula1>
    </dataValidation>
    <dataValidation type="list" allowBlank="1" sqref="E5:E54">
      <formula1>"Active,Passed,Closed"</formula1>
    </dataValidation>
  </dataValidations>
  <hyperlinks>
    <hyperlink ref="H1" location="'Dashboard'!A1"/>
  </hyperlinks>
  <pageMargins left="0.7" right="0.7" top="0.75" bottom="0.75" header="0.3" footer="0.3"/>
  <pageSetup orientation="portrait" horizontalDpi="4294967295" verticalDpi="4294967295" scale="100" fitToWidth="1" fitToHeight="1"/>
  <drawing r:id="rIdDrawing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FormatPr defaultRowHeight="15" outlineLevelRow="0" outlineLevelCol="0" x14ac:dyDescent="55"/>
  <cols>
    <col min="1" max="2" width="22" customWidth="1"/>
    <col min="3" max="3" width="16" customWidth="1"/>
    <col min="4" max="4" width="18" customWidth="1"/>
    <col min="5" max="6" width="3" customWidth="1"/>
    <col min="8" max="8" width="28" customWidth="1"/>
    <col min="9" max="9" width="12" customWidth="1"/>
  </cols>
  <sheetData>
    <row r="1" spans="1:11" x14ac:dyDescent="0.25">
      <c r="A1" s="13" t="s">
        <v>14</v>
      </c>
      <c r="K1" s="5" t="s">
        <v>31</v>
      </c>
    </row>
    <row r="2" spans="1:1" x14ac:dyDescent="0.25">
      <c r="A2" s="2" t="s">
        <v>131</v>
      </c>
    </row>
    <row r="4" spans="1:9" x14ac:dyDescent="0.25">
      <c r="A4" s="14" t="s">
        <v>132</v>
      </c>
      <c r="B4" s="14" t="s">
        <v>133</v>
      </c>
      <c r="C4" s="14" t="s">
        <v>134</v>
      </c>
      <c r="D4" s="14" t="s">
        <v>135</v>
      </c>
      <c r="G4" s="14" t="s">
        <v>36</v>
      </c>
      <c r="H4" s="14" t="s">
        <v>136</v>
      </c>
      <c r="I4" s="14" t="s">
        <v>49</v>
      </c>
    </row>
    <row r="5" spans="1:9" x14ac:dyDescent="0.25">
      <c r="A5" t="s">
        <v>59</v>
      </c>
      <c r="B5" t="s">
        <v>62</v>
      </c>
      <c r="C5" t="s">
        <v>71</v>
      </c>
      <c r="D5" t="s">
        <v>65</v>
      </c>
      <c r="G5" t="s">
        <v>137</v>
      </c>
      <c r="H5" t="s">
        <v>138</v>
      </c>
      <c r="I5">
        <v>50</v>
      </c>
    </row>
    <row r="6" spans="1:9" x14ac:dyDescent="0.25">
      <c r="A6" t="s">
        <v>78</v>
      </c>
      <c r="B6" t="s">
        <v>73</v>
      </c>
      <c r="C6" t="s">
        <v>75</v>
      </c>
      <c r="D6" t="s">
        <v>76</v>
      </c>
      <c r="G6" t="s">
        <v>60</v>
      </c>
      <c r="H6" t="s">
        <v>139</v>
      </c>
      <c r="I6">
        <v>5</v>
      </c>
    </row>
    <row r="7" spans="2:9" x14ac:dyDescent="0.25">
      <c r="B7" t="s">
        <v>70</v>
      </c>
      <c r="C7" t="s">
        <v>63</v>
      </c>
      <c r="D7" t="s">
        <v>68</v>
      </c>
      <c r="G7" t="s">
        <v>140</v>
      </c>
      <c r="H7" t="s">
        <v>141</v>
      </c>
      <c r="I7">
        <v>20</v>
      </c>
    </row>
    <row r="8" spans="2:9" x14ac:dyDescent="0.25">
      <c r="B8" t="s">
        <v>67</v>
      </c>
      <c r="D8" t="s">
        <v>79</v>
      </c>
      <c r="G8" t="s">
        <v>69</v>
      </c>
      <c r="H8" t="s">
        <v>142</v>
      </c>
      <c r="I8">
        <v>2</v>
      </c>
    </row>
    <row r="9" spans="4:9" x14ac:dyDescent="0.25">
      <c r="D9" t="s">
        <v>77</v>
      </c>
      <c r="G9" t="s">
        <v>143</v>
      </c>
      <c r="H9" t="s">
        <v>144</v>
      </c>
      <c r="I9">
        <v>5</v>
      </c>
    </row>
    <row r="10" spans="7:9" x14ac:dyDescent="0.25">
      <c r="G10" t="s">
        <v>145</v>
      </c>
      <c r="H10" t="s">
        <v>146</v>
      </c>
      <c r="I10">
        <v>0.5</v>
      </c>
    </row>
    <row r="11" spans="7:9" x14ac:dyDescent="0.25">
      <c r="G11" t="s">
        <v>147</v>
      </c>
      <c r="H11" t="s">
        <v>148</v>
      </c>
      <c r="I11">
        <v>50</v>
      </c>
    </row>
    <row r="12" spans="7:9" x14ac:dyDescent="0.25">
      <c r="G12" t="s">
        <v>149</v>
      </c>
      <c r="H12" t="s">
        <v>150</v>
      </c>
      <c r="I12">
        <v>5</v>
      </c>
    </row>
    <row r="13" spans="7:9" x14ac:dyDescent="0.25">
      <c r="G13" t="s">
        <v>151</v>
      </c>
      <c r="H13" t="s">
        <v>152</v>
      </c>
      <c r="I13">
        <v>1000</v>
      </c>
    </row>
    <row r="14" spans="7:9" x14ac:dyDescent="0.25">
      <c r="G14" t="s">
        <v>153</v>
      </c>
      <c r="H14" t="s">
        <v>154</v>
      </c>
      <c r="I14">
        <v>100</v>
      </c>
    </row>
    <row r="15" spans="7:9" x14ac:dyDescent="0.25">
      <c r="G15" t="s">
        <v>155</v>
      </c>
      <c r="H15" t="s">
        <v>156</v>
      </c>
      <c r="I15">
        <v>100</v>
      </c>
    </row>
    <row r="16" spans="7:9" x14ac:dyDescent="0.25">
      <c r="G16" t="s">
        <v>157</v>
      </c>
      <c r="H16" t="s">
        <v>158</v>
      </c>
      <c r="I16">
        <v>10</v>
      </c>
    </row>
    <row r="19" spans="7:7" x14ac:dyDescent="0.25">
      <c r="G19" s="30" t="s">
        <v>159</v>
      </c>
    </row>
  </sheetData>
  <hyperlinks>
    <hyperlink ref="K1" location="'Dashboard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Start</vt:lpstr>
      <vt:lpstr>Dashboard</vt:lpstr>
      <vt:lpstr>Trades</vt:lpstr>
      <vt:lpstr>Daily</vt:lpstr>
      <vt:lpstr>Breakdown</vt:lpstr>
      <vt:lpstr>Prop accounts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Parallax</dc:creator>
  <dc:title>Trading journal template</dc:title>
  <dc:subject/>
  <dc:description/>
  <cp:keywords/>
  <cp:category/>
  <cp:lastModifiedBy>Unknown</cp:lastModifiedBy>
  <dcterms:created xsi:type="dcterms:W3CDTF">2026-10-19T11:58:49Z</dcterms:created>
  <dcterms:modified xsi:type="dcterms:W3CDTF">2026-10-19T11:58:49Z</dcterms:modified>
</cp:coreProperties>
</file>